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eitfoodivzw.sharepoint.com/sites/CofinancedPortfolios-SamanthaandMarie/Freigegebene Dokumente/Samantha and Marie/"/>
    </mc:Choice>
  </mc:AlternateContent>
  <xr:revisionPtr revIDLastSave="0" documentId="8_{93DEA7B9-CAC1-40D8-B2E1-F738AB9A2C9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BF Calculator" sheetId="3" r:id="rId1"/>
    <sheet name="RBF Submission Example" sheetId="5" r:id="rId2"/>
    <sheet name="Dropdow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5" l="1"/>
  <c r="C62" i="5"/>
  <c r="F44" i="5"/>
  <c r="E44" i="5"/>
  <c r="D44" i="5"/>
  <c r="F43" i="5"/>
  <c r="E43" i="5"/>
  <c r="G43" i="5" s="1"/>
  <c r="C85" i="5" s="1"/>
  <c r="D43" i="5"/>
  <c r="F42" i="5"/>
  <c r="E42" i="5"/>
  <c r="D42" i="5"/>
  <c r="F41" i="5"/>
  <c r="E41" i="5"/>
  <c r="G41" i="5" s="1"/>
  <c r="C83" i="5" s="1"/>
  <c r="D41" i="5"/>
  <c r="F40" i="5"/>
  <c r="E40" i="5"/>
  <c r="D40" i="5"/>
  <c r="F39" i="5"/>
  <c r="E39" i="5"/>
  <c r="G39" i="5" s="1"/>
  <c r="C81" i="5" s="1"/>
  <c r="D39" i="5"/>
  <c r="F38" i="5"/>
  <c r="E38" i="5"/>
  <c r="D38" i="5"/>
  <c r="F37" i="5"/>
  <c r="E37" i="5"/>
  <c r="G37" i="5" s="1"/>
  <c r="C79" i="5" s="1"/>
  <c r="D37" i="5"/>
  <c r="F36" i="5"/>
  <c r="E36" i="5"/>
  <c r="D36" i="5"/>
  <c r="F35" i="5"/>
  <c r="E35" i="5"/>
  <c r="G35" i="5" s="1"/>
  <c r="C77" i="5" s="1"/>
  <c r="D35" i="5"/>
  <c r="F34" i="5"/>
  <c r="E34" i="5"/>
  <c r="D34" i="5"/>
  <c r="F33" i="5"/>
  <c r="E33" i="5"/>
  <c r="G33" i="5" s="1"/>
  <c r="C75" i="5" s="1"/>
  <c r="D33" i="5"/>
  <c r="F32" i="5"/>
  <c r="E32" i="5"/>
  <c r="D32" i="5"/>
  <c r="F31" i="5"/>
  <c r="E31" i="5"/>
  <c r="G31" i="5" s="1"/>
  <c r="C73" i="5" s="1"/>
  <c r="D31" i="5"/>
  <c r="F30" i="5"/>
  <c r="E30" i="5"/>
  <c r="D30" i="5"/>
  <c r="F29" i="5"/>
  <c r="E29" i="5"/>
  <c r="G29" i="5" s="1"/>
  <c r="C71" i="5" s="1"/>
  <c r="D29" i="5"/>
  <c r="F28" i="5"/>
  <c r="E28" i="5"/>
  <c r="D28" i="5"/>
  <c r="F27" i="5"/>
  <c r="E27" i="5"/>
  <c r="G27" i="5" s="1"/>
  <c r="C69" i="5" s="1"/>
  <c r="D27" i="5"/>
  <c r="F26" i="5"/>
  <c r="E26" i="5"/>
  <c r="D26" i="5"/>
  <c r="F25" i="5"/>
  <c r="E25" i="5"/>
  <c r="G25" i="5" s="1"/>
  <c r="C67" i="5" s="1"/>
  <c r="D25" i="5"/>
  <c r="C66" i="3"/>
  <c r="C62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25" i="3"/>
  <c r="E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25" i="3"/>
  <c r="E26" i="3"/>
  <c r="G26" i="3" s="1"/>
  <c r="C68" i="3" s="1"/>
  <c r="E27" i="3"/>
  <c r="G27" i="3" s="1"/>
  <c r="C69" i="3" s="1"/>
  <c r="E28" i="3"/>
  <c r="G28" i="3" s="1"/>
  <c r="C70" i="3" s="1"/>
  <c r="E29" i="3"/>
  <c r="G29" i="3" s="1"/>
  <c r="C71" i="3" s="1"/>
  <c r="E30" i="3"/>
  <c r="G30" i="3" s="1"/>
  <c r="C72" i="3" s="1"/>
  <c r="E31" i="3"/>
  <c r="G31" i="3" s="1"/>
  <c r="C73" i="3" s="1"/>
  <c r="E32" i="3"/>
  <c r="G32" i="3" s="1"/>
  <c r="C74" i="3" s="1"/>
  <c r="E33" i="3"/>
  <c r="G33" i="3" s="1"/>
  <c r="C75" i="3" s="1"/>
  <c r="E34" i="3"/>
  <c r="G34" i="3" s="1"/>
  <c r="C76" i="3" s="1"/>
  <c r="E35" i="3"/>
  <c r="G35" i="3" s="1"/>
  <c r="C77" i="3" s="1"/>
  <c r="E36" i="3"/>
  <c r="G36" i="3" s="1"/>
  <c r="C78" i="3" s="1"/>
  <c r="E37" i="3"/>
  <c r="G37" i="3" s="1"/>
  <c r="C79" i="3" s="1"/>
  <c r="E38" i="3"/>
  <c r="G38" i="3" s="1"/>
  <c r="C80" i="3" s="1"/>
  <c r="E39" i="3"/>
  <c r="G39" i="3" s="1"/>
  <c r="C81" i="3" s="1"/>
  <c r="E40" i="3"/>
  <c r="G40" i="3" s="1"/>
  <c r="C82" i="3" s="1"/>
  <c r="E41" i="3"/>
  <c r="G41" i="3" s="1"/>
  <c r="C83" i="3" s="1"/>
  <c r="E42" i="3"/>
  <c r="G42" i="3" s="1"/>
  <c r="C84" i="3" s="1"/>
  <c r="E43" i="3"/>
  <c r="G43" i="3" s="1"/>
  <c r="C85" i="3" s="1"/>
  <c r="E44" i="3"/>
  <c r="G44" i="3" s="1"/>
  <c r="C86" i="3" s="1"/>
  <c r="G26" i="5" l="1"/>
  <c r="C68" i="5" s="1"/>
  <c r="G28" i="5"/>
  <c r="C70" i="5" s="1"/>
  <c r="G30" i="5"/>
  <c r="C72" i="5" s="1"/>
  <c r="G32" i="5"/>
  <c r="C74" i="5" s="1"/>
  <c r="G34" i="5"/>
  <c r="C76" i="5" s="1"/>
  <c r="G36" i="5"/>
  <c r="C78" i="5" s="1"/>
  <c r="G38" i="5"/>
  <c r="C80" i="5" s="1"/>
  <c r="G40" i="5"/>
  <c r="C82" i="5" s="1"/>
  <c r="G42" i="5"/>
  <c r="C84" i="5" s="1"/>
  <c r="G44" i="5"/>
  <c r="C86" i="5" s="1"/>
  <c r="G25" i="3"/>
  <c r="C67" i="3" s="1"/>
  <c r="H58" i="3" s="1"/>
  <c r="F59" i="3" s="1"/>
  <c r="H58" i="5" l="1"/>
  <c r="F59" i="5" s="1"/>
</calcChain>
</file>

<file path=xl/sharedStrings.xml><?xml version="1.0" encoding="utf-8"?>
<sst xmlns="http://schemas.openxmlformats.org/spreadsheetml/2006/main" count="101" uniqueCount="45">
  <si>
    <t>Biotech Funding Call RBF Calculator</t>
  </si>
  <si>
    <t>Section 1</t>
  </si>
  <si>
    <t>Appplicant Inputs</t>
  </si>
  <si>
    <t>Instructions</t>
  </si>
  <si>
    <t>Enter the information requested in the yellow cells below including requested project funding, company revenue projections, and repayment structure to model a sample RBF schedule in Section 2.</t>
  </si>
  <si>
    <t>Total Requested EIT Food Funding</t>
  </si>
  <si>
    <t>total request to be used for modeling RBF agreements</t>
  </si>
  <si>
    <t>Revenue Projections and Repayment Structure</t>
  </si>
  <si>
    <t>Expected Annual Revenue</t>
  </si>
  <si>
    <t>Requested Payment Frequency</t>
  </si>
  <si>
    <t xml:space="preserve"> Revenue Sharing Percentage</t>
  </si>
  <si>
    <t>Amount your company expects to earn in each year</t>
  </si>
  <si>
    <t>How often your company will make payments in each year</t>
  </si>
  <si>
    <t>What percentage of company revenues you will share in this payment period</t>
  </si>
  <si>
    <t xml:space="preserve">- in Euros - </t>
  </si>
  <si>
    <t>- select from dropdown -</t>
  </si>
  <si>
    <t>- minimum 1% -</t>
  </si>
  <si>
    <t>- select -</t>
  </si>
  <si>
    <t>this percent would be paid from the period defined by the payment frequency column</t>
  </si>
  <si>
    <t>Section 2</t>
  </si>
  <si>
    <t>Modeled RBF Amounts</t>
  </si>
  <si>
    <t>Review the sample RBF schedule created by applying the entries made in the "Revenue Projections and Repayment Structure" table in Section 1.</t>
  </si>
  <si>
    <t>Year</t>
  </si>
  <si>
    <t>Quarter</t>
  </si>
  <si>
    <t>Reported quarterly revenue</t>
  </si>
  <si>
    <t>Payment Frequency</t>
  </si>
  <si>
    <t>% Rev Share</t>
  </si>
  <si>
    <t>Accumulated Repayment</t>
  </si>
  <si>
    <t>these values represent the amount that your company expects to pay back from each period</t>
  </si>
  <si>
    <t>Section 3</t>
  </si>
  <si>
    <t>RBF Internal Rate of Return (IRR) Hurdle Analysis</t>
  </si>
  <si>
    <t>Consider EIT Food's perspective in crafting funding agreements by comparing the RBF schedule in Section 2 with EIT Food's projected average Internal Rate of Return of 8%. 
Cell H58 will turn green when an acceptable agreement is modeled, so if Cell H58 is red once your agreement is modeled, use the yellow boxes in Section 1 to either increase payment frequency or revenue %.
Consider hiding the rows in Section 2 to enable quick comparisons of modeled agreement IRR and EIT Food's average 8% IRR hurdle.</t>
  </si>
  <si>
    <t>EIT Food Internal Rate of Return (IRR) Hurdle</t>
  </si>
  <si>
    <t>Explanation</t>
  </si>
  <si>
    <r>
      <rPr>
        <i/>
        <sz val="11"/>
        <color rgb="FF000000"/>
        <rFont val="Aptos Narrow"/>
        <scheme val="minor"/>
      </rPr>
      <t xml:space="preserve">EIT Food requires agreements to meet a </t>
    </r>
    <r>
      <rPr>
        <b/>
        <i/>
        <sz val="11"/>
        <color rgb="FF000000"/>
        <rFont val="Aptos Narrow"/>
        <scheme val="minor"/>
      </rPr>
      <t xml:space="preserve">risk-matched IRR hurdle dependent on the results of commercial and financial due diligence. 
</t>
    </r>
    <r>
      <rPr>
        <i/>
        <sz val="11"/>
        <color rgb="FF000000"/>
        <rFont val="Aptos Narrow"/>
        <scheme val="minor"/>
      </rPr>
      <t xml:space="preserve">8% IRR is the </t>
    </r>
    <r>
      <rPr>
        <b/>
        <i/>
        <sz val="11"/>
        <color rgb="FF000000"/>
        <rFont val="Aptos Narrow"/>
        <scheme val="minor"/>
      </rPr>
      <t>midpoint of prior agreements</t>
    </r>
    <r>
      <rPr>
        <i/>
        <sz val="11"/>
        <color rgb="FF000000"/>
        <rFont val="Aptos Narrow"/>
        <scheme val="minor"/>
      </rPr>
      <t xml:space="preserve">, but the final IRR used for  signed agreements may be higher or lower, dependent on applicant risk.
</t>
    </r>
    <r>
      <rPr>
        <b/>
        <i/>
        <sz val="11"/>
        <color rgb="FF000000"/>
        <rFont val="Aptos Narrow"/>
        <scheme val="minor"/>
      </rPr>
      <t>Drafted agreements will not exceed the risk-matched IRR.</t>
    </r>
  </si>
  <si>
    <t>Modeled RBF Repayment Schedule</t>
  </si>
  <si>
    <t>Agreement IRR &amp; Verdict</t>
  </si>
  <si>
    <t>Accumulated repayments in Section 2 are modeled from EIT Food's perspective</t>
  </si>
  <si>
    <t>Date</t>
  </si>
  <si>
    <t>Cash Flow to EIT Food</t>
  </si>
  <si>
    <r>
      <rPr>
        <b/>
        <sz val="11"/>
        <color rgb="FF000000"/>
        <rFont val="Aptos Narrow"/>
        <scheme val="minor"/>
      </rPr>
      <t>Key Assumptions</t>
    </r>
    <r>
      <rPr>
        <sz val="11"/>
        <color rgb="FF000000"/>
        <rFont val="Aptos Narrow"/>
        <scheme val="minor"/>
      </rPr>
      <t xml:space="preserve">:
EIT Food funding is modeled using simplified terms of disbursing 50% of project funding at the onset of project and 50% at project completion.
Payments received by EIT Food are delayed 1 quarter from the end of the revenue sharing period. </t>
    </r>
  </si>
  <si>
    <t>Semi-Annually</t>
  </si>
  <si>
    <r>
      <rPr>
        <i/>
        <sz val="11"/>
        <color rgb="FF000000"/>
        <rFont val="Aptos Narrow"/>
        <scheme val="minor"/>
      </rPr>
      <t xml:space="preserve">EIT Food requires agreements to meet a </t>
    </r>
    <r>
      <rPr>
        <b/>
        <i/>
        <sz val="11"/>
        <color rgb="FF000000"/>
        <rFont val="Aptos Narrow"/>
        <scheme val="minor"/>
      </rPr>
      <t xml:space="preserve">risk-matched IRR hurdle dependent on the results of commercial and financial due diligence. 
</t>
    </r>
    <r>
      <rPr>
        <i/>
        <sz val="11"/>
        <color rgb="FF000000"/>
        <rFont val="Aptos Narrow"/>
        <scheme val="minor"/>
      </rPr>
      <t xml:space="preserve">8% IRR is the </t>
    </r>
    <r>
      <rPr>
        <b/>
        <i/>
        <sz val="11"/>
        <color rgb="FF000000"/>
        <rFont val="Aptos Narrow"/>
        <scheme val="minor"/>
      </rPr>
      <t>midpoint of prior agreements</t>
    </r>
    <r>
      <rPr>
        <i/>
        <sz val="11"/>
        <color rgb="FF000000"/>
        <rFont val="Aptos Narrow"/>
        <scheme val="minor"/>
      </rPr>
      <t xml:space="preserve">, but the final IRR used for  signed agreements may be higher or lower, dependent on applicant risk.
</t>
    </r>
    <r>
      <rPr>
        <b/>
        <i/>
        <sz val="11"/>
        <color rgb="FF000000"/>
        <rFont val="Aptos Narrow"/>
        <scheme val="minor"/>
      </rPr>
      <t>Drafted agreements will not exceed the risk-matched IRR</t>
    </r>
  </si>
  <si>
    <t>Annually</t>
  </si>
  <si>
    <t>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</si>
</sst>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[$€-2]\ * #,##0.00_);_([$€-2]\ * \(#,##0.00\);_([$€-2]\ * &quot;-&quot;??_);_(@_)"/>
    <numFmt numFmtId="166" formatCode="[$-409]d\-mmm\-yyyy;@"/>
  </numFmts>
  <fonts count="2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i/>
      <sz val="11"/>
      <color rgb="FF000000"/>
      <name val="Aptos Narrow"/>
      <family val="2"/>
    </font>
    <font>
      <sz val="11"/>
      <color rgb="FFADADAD"/>
      <name val="Aptos Narrow"/>
      <family val="2"/>
    </font>
    <font>
      <i/>
      <sz val="11"/>
      <color rgb="FFADADAD"/>
      <name val="Aptos Narrow"/>
      <family val="2"/>
    </font>
    <font>
      <b/>
      <i/>
      <sz val="11"/>
      <color rgb="FF000000"/>
      <name val="Aptos Narrow"/>
      <family val="2"/>
    </font>
    <font>
      <i/>
      <sz val="11"/>
      <color theme="1"/>
      <name val="Aptos Narrow"/>
      <family val="2"/>
      <scheme val="minor"/>
    </font>
    <font>
      <i/>
      <sz val="11"/>
      <color rgb="FF000000"/>
      <name val="Aptos Narrow"/>
    </font>
    <font>
      <i/>
      <sz val="11"/>
      <color theme="2" tint="-0.249977111117893"/>
      <name val="Aptos Narrow"/>
      <family val="2"/>
    </font>
    <font>
      <i/>
      <sz val="11"/>
      <color theme="2" tint="-0.249977111117893"/>
      <name val="Aptos Narrow"/>
    </font>
    <font>
      <sz val="14"/>
      <color rgb="FF000000"/>
      <name val="Aptos Narrow"/>
      <family val="2"/>
    </font>
    <font>
      <b/>
      <sz val="16"/>
      <color rgb="FF000000"/>
      <name val="Aptos Narrow"/>
      <family val="2"/>
    </font>
    <font>
      <i/>
      <sz val="11"/>
      <color rgb="FFC00000"/>
      <name val="Aptos Narrow"/>
      <family val="2"/>
      <scheme val="minor"/>
    </font>
    <font>
      <i/>
      <sz val="11"/>
      <color rgb="FFC00000"/>
      <name val="Aptos Narrow"/>
      <family val="2"/>
    </font>
    <font>
      <b/>
      <i/>
      <sz val="11"/>
      <color rgb="FF000000"/>
      <name val="Aptos Narrow"/>
      <scheme val="minor"/>
    </font>
    <font>
      <sz val="11"/>
      <color rgb="FF000000"/>
      <name val="Aptos Narrow"/>
    </font>
    <font>
      <sz val="11"/>
      <color rgb="FFC00000"/>
      <name val="Aptos Narrow"/>
      <scheme val="minor"/>
    </font>
    <font>
      <i/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3A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0" fontId="3" fillId="0" borderId="0" xfId="0" applyNumberFormat="1" applyFont="1"/>
    <xf numFmtId="10" fontId="6" fillId="0" borderId="0" xfId="0" applyNumberFormat="1" applyFont="1"/>
    <xf numFmtId="0" fontId="7" fillId="0" borderId="0" xfId="0" applyFont="1"/>
    <xf numFmtId="0" fontId="8" fillId="0" borderId="0" xfId="0" applyFont="1"/>
    <xf numFmtId="165" fontId="3" fillId="4" borderId="1" xfId="0" applyNumberFormat="1" applyFont="1" applyFill="1" applyBorder="1"/>
    <xf numFmtId="0" fontId="7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10" fontId="3" fillId="4" borderId="1" xfId="0" applyNumberFormat="1" applyFont="1" applyFill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3" fillId="3" borderId="3" xfId="0" applyNumberFormat="1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3" fillId="3" borderId="8" xfId="0" applyNumberFormat="1" applyFont="1" applyFill="1" applyBorder="1" applyAlignment="1">
      <alignment horizontal="center"/>
    </xf>
    <xf numFmtId="10" fontId="3" fillId="3" borderId="8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0" fillId="0" borderId="0" xfId="0" applyFont="1"/>
    <xf numFmtId="10" fontId="11" fillId="0" borderId="0" xfId="0" applyNumberFormat="1" applyFont="1"/>
    <xf numFmtId="0" fontId="3" fillId="0" borderId="10" xfId="0" applyFont="1" applyBorder="1"/>
    <xf numFmtId="0" fontId="0" fillId="0" borderId="10" xfId="0" applyBorder="1"/>
    <xf numFmtId="0" fontId="12" fillId="0" borderId="0" xfId="0" applyFont="1"/>
    <xf numFmtId="0" fontId="13" fillId="0" borderId="10" xfId="0" applyFont="1" applyBorder="1"/>
    <xf numFmtId="0" fontId="1" fillId="0" borderId="10" xfId="0" applyFont="1" applyBorder="1"/>
    <xf numFmtId="0" fontId="2" fillId="0" borderId="10" xfId="0" applyFont="1" applyBorder="1"/>
    <xf numFmtId="0" fontId="3" fillId="6" borderId="11" xfId="0" applyFont="1" applyFill="1" applyBorder="1"/>
    <xf numFmtId="0" fontId="3" fillId="6" borderId="12" xfId="0" applyFont="1" applyFill="1" applyBorder="1"/>
    <xf numFmtId="0" fontId="3" fillId="6" borderId="13" xfId="0" applyFont="1" applyFill="1" applyBorder="1"/>
    <xf numFmtId="0" fontId="16" fillId="0" borderId="0" xfId="0" applyFont="1"/>
    <xf numFmtId="165" fontId="3" fillId="4" borderId="14" xfId="0" applyNumberFormat="1" applyFont="1" applyFill="1" applyBorder="1"/>
    <xf numFmtId="10" fontId="3" fillId="4" borderId="14" xfId="0" applyNumberFormat="1" applyFont="1" applyFill="1" applyBorder="1" applyAlignment="1">
      <alignment horizontal="center"/>
    </xf>
    <xf numFmtId="0" fontId="17" fillId="6" borderId="11" xfId="0" applyFont="1" applyFill="1" applyBorder="1"/>
    <xf numFmtId="0" fontId="18" fillId="0" borderId="0" xfId="0" applyFont="1"/>
    <xf numFmtId="0" fontId="4" fillId="6" borderId="1" xfId="0" applyFont="1" applyFill="1" applyBorder="1" applyAlignment="1">
      <alignment horizontal="center" vertical="center" wrapText="1"/>
    </xf>
    <xf numFmtId="10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5" fontId="3" fillId="5" borderId="6" xfId="0" applyNumberFormat="1" applyFont="1" applyFill="1" applyBorder="1" applyAlignment="1">
      <alignment horizontal="center" wrapText="1"/>
    </xf>
    <xf numFmtId="165" fontId="3" fillId="5" borderId="4" xfId="0" applyNumberFormat="1" applyFont="1" applyFill="1" applyBorder="1" applyAlignment="1">
      <alignment horizontal="center" wrapText="1"/>
    </xf>
    <xf numFmtId="165" fontId="3" fillId="5" borderId="9" xfId="0" applyNumberFormat="1" applyFont="1" applyFill="1" applyBorder="1" applyAlignment="1">
      <alignment horizontal="center" wrapText="1"/>
    </xf>
    <xf numFmtId="10" fontId="2" fillId="3" borderId="15" xfId="0" applyNumberFormat="1" applyFont="1" applyFill="1" applyBorder="1"/>
    <xf numFmtId="0" fontId="20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165" fontId="0" fillId="3" borderId="4" xfId="0" applyNumberFormat="1" applyFill="1" applyBorder="1"/>
    <xf numFmtId="165" fontId="0" fillId="3" borderId="6" xfId="0" applyNumberFormat="1" applyFill="1" applyBorder="1"/>
    <xf numFmtId="165" fontId="0" fillId="5" borderId="6" xfId="0" applyNumberFormat="1" applyFill="1" applyBorder="1"/>
    <xf numFmtId="165" fontId="0" fillId="5" borderId="4" xfId="0" applyNumberFormat="1" applyFill="1" applyBorder="1"/>
    <xf numFmtId="164" fontId="0" fillId="5" borderId="9" xfId="0" applyNumberFormat="1" applyFill="1" applyBorder="1"/>
    <xf numFmtId="10" fontId="0" fillId="0" borderId="1" xfId="0" applyNumberFormat="1" applyBorder="1" applyAlignment="1">
      <alignment horizontal="center"/>
    </xf>
    <xf numFmtId="0" fontId="0" fillId="6" borderId="0" xfId="0" applyFill="1"/>
    <xf numFmtId="166" fontId="3" fillId="0" borderId="5" xfId="0" applyNumberFormat="1" applyFont="1" applyBorder="1" applyAlignment="1">
      <alignment horizontal="center"/>
    </xf>
    <xf numFmtId="165" fontId="0" fillId="5" borderId="9" xfId="0" applyNumberFormat="1" applyFill="1" applyBorder="1"/>
    <xf numFmtId="0" fontId="1" fillId="7" borderId="0" xfId="0" applyFont="1" applyFill="1"/>
    <xf numFmtId="0" fontId="8" fillId="6" borderId="0" xfId="0" applyFont="1" applyFill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14" fillId="6" borderId="14" xfId="0" applyFont="1" applyFill="1" applyBorder="1" applyAlignment="1">
      <alignment horizontal="center"/>
    </xf>
    <xf numFmtId="10" fontId="15" fillId="6" borderId="14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166" fontId="3" fillId="0" borderId="7" xfId="0" applyNumberFormat="1" applyFont="1" applyBorder="1" applyAlignment="1">
      <alignment horizontal="center"/>
    </xf>
    <xf numFmtId="0" fontId="8" fillId="6" borderId="11" xfId="0" applyFont="1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17" fillId="6" borderId="2" xfId="0" applyFont="1" applyFill="1" applyBorder="1" applyAlignment="1">
      <alignment wrapText="1"/>
    </xf>
    <xf numFmtId="0" fontId="17" fillId="6" borderId="3" xfId="0" applyFont="1" applyFill="1" applyBorder="1" applyAlignment="1">
      <alignment wrapText="1"/>
    </xf>
    <xf numFmtId="0" fontId="17" fillId="6" borderId="4" xfId="0" applyFont="1" applyFill="1" applyBorder="1" applyAlignment="1">
      <alignment wrapText="1"/>
    </xf>
    <xf numFmtId="0" fontId="17" fillId="6" borderId="5" xfId="0" applyFont="1" applyFill="1" applyBorder="1" applyAlignment="1">
      <alignment wrapText="1"/>
    </xf>
    <xf numFmtId="0" fontId="17" fillId="6" borderId="0" xfId="0" applyFont="1" applyFill="1" applyAlignment="1">
      <alignment wrapText="1"/>
    </xf>
    <xf numFmtId="0" fontId="17" fillId="6" borderId="6" xfId="0" applyFont="1" applyFill="1" applyBorder="1" applyAlignment="1">
      <alignment wrapText="1"/>
    </xf>
    <xf numFmtId="0" fontId="17" fillId="6" borderId="7" xfId="0" applyFont="1" applyFill="1" applyBorder="1" applyAlignment="1">
      <alignment wrapText="1"/>
    </xf>
    <xf numFmtId="0" fontId="17" fillId="6" borderId="8" xfId="0" applyFont="1" applyFill="1" applyBorder="1" applyAlignment="1">
      <alignment wrapText="1"/>
    </xf>
    <xf numFmtId="0" fontId="17" fillId="6" borderId="9" xfId="0" applyFont="1" applyFill="1" applyBorder="1" applyAlignment="1">
      <alignment wrapText="1"/>
    </xf>
    <xf numFmtId="0" fontId="21" fillId="6" borderId="2" xfId="0" applyFont="1" applyFill="1" applyBorder="1" applyAlignment="1">
      <alignment horizontal="left" vertical="top" wrapText="1"/>
    </xf>
    <xf numFmtId="0" fontId="21" fillId="6" borderId="3" xfId="0" applyFont="1" applyFill="1" applyBorder="1" applyAlignment="1">
      <alignment horizontal="left" vertical="top" wrapText="1"/>
    </xf>
    <xf numFmtId="0" fontId="21" fillId="6" borderId="4" xfId="0" applyFont="1" applyFill="1" applyBorder="1" applyAlignment="1">
      <alignment horizontal="left" vertical="top" wrapText="1"/>
    </xf>
    <xf numFmtId="0" fontId="21" fillId="6" borderId="5" xfId="0" applyFont="1" applyFill="1" applyBorder="1" applyAlignment="1">
      <alignment horizontal="left" vertical="top" wrapText="1"/>
    </xf>
    <xf numFmtId="0" fontId="21" fillId="6" borderId="0" xfId="0" applyFont="1" applyFill="1" applyAlignment="1">
      <alignment horizontal="left" vertical="top" wrapText="1"/>
    </xf>
    <xf numFmtId="0" fontId="21" fillId="6" borderId="6" xfId="0" applyFont="1" applyFill="1" applyBorder="1" applyAlignment="1">
      <alignment horizontal="left" vertical="top" wrapText="1"/>
    </xf>
    <xf numFmtId="0" fontId="21" fillId="6" borderId="7" xfId="0" applyFont="1" applyFill="1" applyBorder="1" applyAlignment="1">
      <alignment horizontal="left" vertical="top" wrapText="1"/>
    </xf>
    <xf numFmtId="0" fontId="21" fillId="6" borderId="8" xfId="0" applyFont="1" applyFill="1" applyBorder="1" applyAlignment="1">
      <alignment horizontal="left" vertical="top" wrapText="1"/>
    </xf>
    <xf numFmtId="0" fontId="21" fillId="6" borderId="9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/>
    </xf>
    <xf numFmtId="0" fontId="19" fillId="6" borderId="2" xfId="0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left" vertical="center" wrapText="1"/>
    </xf>
    <xf numFmtId="0" fontId="19" fillId="6" borderId="5" xfId="0" applyFont="1" applyFill="1" applyBorder="1" applyAlignment="1">
      <alignment horizontal="left" vertical="center" wrapText="1"/>
    </xf>
    <xf numFmtId="0" fontId="19" fillId="6" borderId="0" xfId="0" applyFont="1" applyFill="1" applyAlignment="1">
      <alignment horizontal="left" vertical="center" wrapText="1"/>
    </xf>
    <xf numFmtId="0" fontId="19" fillId="6" borderId="6" xfId="0" applyFont="1" applyFill="1" applyBorder="1" applyAlignment="1">
      <alignment horizontal="left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9" fillId="6" borderId="8" xfId="0" applyFont="1" applyFill="1" applyBorder="1" applyAlignment="1">
      <alignment horizontal="left" vertical="center" wrapText="1"/>
    </xf>
    <xf numFmtId="0" fontId="19" fillId="6" borderId="9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3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EEB6-2745-475D-8A5F-84CD1EE29008}">
  <dimension ref="A1:L86"/>
  <sheetViews>
    <sheetView workbookViewId="0">
      <selection activeCell="F61" sqref="F61"/>
    </sheetView>
  </sheetViews>
  <sheetFormatPr defaultRowHeight="14.4" outlineLevelRow="1" x14ac:dyDescent="0.3"/>
  <cols>
    <col min="1" max="1" width="13.109375" customWidth="1"/>
    <col min="2" max="2" width="19" customWidth="1"/>
    <col min="3" max="3" width="25.5546875" customWidth="1"/>
    <col min="4" max="4" width="26.6640625" customWidth="1"/>
    <col min="5" max="5" width="35" customWidth="1"/>
    <col min="6" max="6" width="19" bestFit="1" customWidth="1"/>
    <col min="7" max="7" width="23.44140625" customWidth="1"/>
    <col min="8" max="8" width="24.109375" customWidth="1"/>
    <col min="9" max="22" width="17.6640625" customWidth="1"/>
  </cols>
  <sheetData>
    <row r="1" spans="1:12" s="34" customFormat="1" ht="21" x14ac:dyDescent="0.4">
      <c r="A1" s="33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69" customFormat="1" ht="18" x14ac:dyDescent="0.35">
      <c r="A3" s="68" t="s">
        <v>1</v>
      </c>
      <c r="B3" s="68" t="s">
        <v>2</v>
      </c>
      <c r="C3" s="68"/>
      <c r="D3" s="68"/>
      <c r="E3" s="32"/>
      <c r="F3" s="32"/>
      <c r="G3" s="32"/>
      <c r="H3" s="32"/>
      <c r="I3" s="32"/>
      <c r="J3" s="32"/>
      <c r="K3" s="32"/>
      <c r="L3" s="32"/>
    </row>
    <row r="4" spans="1:12" x14ac:dyDescent="0.3">
      <c r="A4" s="3" t="s">
        <v>3</v>
      </c>
      <c r="B4" s="36" t="s">
        <v>4</v>
      </c>
      <c r="C4" s="37"/>
      <c r="D4" s="37"/>
      <c r="E4" s="37"/>
      <c r="F4" s="37"/>
      <c r="G4" s="37"/>
      <c r="H4" s="38"/>
      <c r="I4" s="2"/>
      <c r="J4" s="2"/>
      <c r="K4" s="2"/>
      <c r="L4" s="2"/>
    </row>
    <row r="5" spans="1:12" x14ac:dyDescent="0.3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</row>
    <row r="6" spans="1:12" s="10" customFormat="1" x14ac:dyDescent="0.3">
      <c r="A6" s="4"/>
      <c r="B6" s="9" t="s">
        <v>5</v>
      </c>
      <c r="C6" s="4"/>
      <c r="D6" s="11">
        <v>0</v>
      </c>
      <c r="E6" s="28" t="s">
        <v>6</v>
      </c>
      <c r="F6" s="4"/>
      <c r="G6" s="4"/>
      <c r="H6" s="4"/>
      <c r="I6" s="4"/>
      <c r="J6" s="4"/>
      <c r="K6" s="4"/>
      <c r="L6" s="4"/>
    </row>
    <row r="7" spans="1:12" x14ac:dyDescent="0.3">
      <c r="A7" s="2"/>
      <c r="F7" s="5"/>
      <c r="G7" s="8"/>
      <c r="H7" s="6"/>
      <c r="I7" s="2"/>
      <c r="J7" s="2"/>
      <c r="K7" s="2"/>
      <c r="L7" s="2"/>
    </row>
    <row r="8" spans="1:12" x14ac:dyDescent="0.3">
      <c r="A8" s="2"/>
      <c r="B8" s="39" t="s">
        <v>7</v>
      </c>
      <c r="F8" s="5"/>
      <c r="G8" s="8"/>
      <c r="H8" s="6"/>
      <c r="I8" s="2"/>
      <c r="J8" s="2"/>
      <c r="K8" s="2"/>
      <c r="L8" s="2"/>
    </row>
    <row r="9" spans="1:12" x14ac:dyDescent="0.3">
      <c r="A9" s="2"/>
      <c r="B9" s="39"/>
      <c r="F9" s="5"/>
      <c r="G9" s="8"/>
      <c r="H9" s="6"/>
      <c r="I9" s="2"/>
      <c r="J9" s="2"/>
      <c r="K9" s="2"/>
      <c r="L9" s="2"/>
    </row>
    <row r="10" spans="1:12" x14ac:dyDescent="0.3">
      <c r="A10" s="2"/>
      <c r="B10" s="4"/>
      <c r="C10" s="12" t="s">
        <v>8</v>
      </c>
      <c r="D10" s="13" t="s">
        <v>9</v>
      </c>
      <c r="E10" s="12" t="s">
        <v>10</v>
      </c>
      <c r="G10" s="8"/>
      <c r="H10" s="6"/>
      <c r="I10" s="2"/>
      <c r="J10" s="2"/>
      <c r="K10" s="2"/>
      <c r="L10" s="2"/>
    </row>
    <row r="11" spans="1:12" ht="36" customHeight="1" x14ac:dyDescent="0.3">
      <c r="A11" s="2"/>
      <c r="B11" s="72" t="s">
        <v>3</v>
      </c>
      <c r="C11" s="44" t="s">
        <v>11</v>
      </c>
      <c r="D11" s="45" t="s">
        <v>12</v>
      </c>
      <c r="E11" s="46" t="s">
        <v>13</v>
      </c>
      <c r="G11" s="8"/>
      <c r="H11" s="6"/>
      <c r="I11" s="2"/>
      <c r="J11" s="2"/>
      <c r="K11" s="2"/>
      <c r="L11" s="2"/>
    </row>
    <row r="12" spans="1:12" x14ac:dyDescent="0.3">
      <c r="A12" s="2"/>
      <c r="B12" s="4"/>
      <c r="C12" s="70" t="s">
        <v>14</v>
      </c>
      <c r="D12" s="71" t="s">
        <v>15</v>
      </c>
      <c r="E12" s="70" t="s">
        <v>16</v>
      </c>
      <c r="G12" s="8"/>
      <c r="H12" s="6"/>
      <c r="I12" s="2"/>
      <c r="J12" s="2"/>
      <c r="K12" s="2"/>
      <c r="L12" s="2"/>
    </row>
    <row r="13" spans="1:12" x14ac:dyDescent="0.3">
      <c r="A13" s="2"/>
      <c r="B13" s="9">
        <v>2027</v>
      </c>
      <c r="C13" s="40">
        <v>0</v>
      </c>
      <c r="D13" s="41" t="s">
        <v>17</v>
      </c>
      <c r="E13" s="41">
        <v>0.01</v>
      </c>
      <c r="F13" s="28" t="s">
        <v>18</v>
      </c>
      <c r="G13" s="8"/>
      <c r="H13" s="6"/>
      <c r="I13" s="2"/>
      <c r="J13" s="2"/>
      <c r="K13" s="2"/>
      <c r="L13" s="2"/>
    </row>
    <row r="14" spans="1:12" x14ac:dyDescent="0.3">
      <c r="A14" s="2"/>
      <c r="B14" s="9">
        <v>2028</v>
      </c>
      <c r="C14" s="11">
        <v>0</v>
      </c>
      <c r="D14" s="41" t="s">
        <v>17</v>
      </c>
      <c r="E14" s="14">
        <v>0.01</v>
      </c>
      <c r="G14" s="8"/>
      <c r="H14" s="6"/>
      <c r="I14" s="2"/>
      <c r="J14" s="2"/>
      <c r="K14" s="2"/>
      <c r="L14" s="2"/>
    </row>
    <row r="15" spans="1:12" x14ac:dyDescent="0.3">
      <c r="A15" s="2"/>
      <c r="B15" s="9">
        <v>2029</v>
      </c>
      <c r="C15" s="11">
        <v>0</v>
      </c>
      <c r="D15" s="41" t="s">
        <v>17</v>
      </c>
      <c r="E15" s="14">
        <v>0.01</v>
      </c>
      <c r="G15" s="8"/>
      <c r="H15" s="6"/>
      <c r="I15" s="2"/>
      <c r="J15" s="2"/>
      <c r="K15" s="2"/>
      <c r="L15" s="2"/>
    </row>
    <row r="16" spans="1:12" x14ac:dyDescent="0.3">
      <c r="A16" s="2"/>
      <c r="B16" s="9">
        <v>2030</v>
      </c>
      <c r="C16" s="11">
        <v>0</v>
      </c>
      <c r="D16" s="41" t="s">
        <v>17</v>
      </c>
      <c r="E16" s="14">
        <v>0.01</v>
      </c>
      <c r="G16" s="8"/>
      <c r="H16" s="6"/>
      <c r="I16" s="2"/>
      <c r="J16" s="2"/>
      <c r="K16" s="2"/>
      <c r="L16" s="2"/>
    </row>
    <row r="17" spans="1:12" x14ac:dyDescent="0.3">
      <c r="A17" s="2"/>
      <c r="B17" s="9">
        <v>2031</v>
      </c>
      <c r="C17" s="11">
        <v>0</v>
      </c>
      <c r="D17" s="41" t="s">
        <v>17</v>
      </c>
      <c r="E17" s="14">
        <v>0.01</v>
      </c>
      <c r="G17" s="8"/>
      <c r="H17" s="6"/>
      <c r="I17" s="2"/>
      <c r="J17" s="2"/>
      <c r="K17" s="2"/>
      <c r="L17" s="2"/>
    </row>
    <row r="18" spans="1:12" x14ac:dyDescent="0.3">
      <c r="A18" s="2"/>
      <c r="B18" s="4"/>
      <c r="C18" s="4"/>
      <c r="E18" s="7"/>
      <c r="F18" s="4"/>
      <c r="G18" s="8"/>
      <c r="H18" s="6"/>
      <c r="I18" s="2"/>
      <c r="J18" s="2"/>
      <c r="K18" s="2"/>
      <c r="L18" s="2"/>
    </row>
    <row r="19" spans="1:12" s="31" customFormat="1" x14ac:dyDescent="0.3">
      <c r="A19" s="30"/>
      <c r="B19" s="30"/>
      <c r="C19" s="30"/>
      <c r="D19" s="30"/>
      <c r="E19" s="30"/>
      <c r="F19" s="30"/>
      <c r="G19" s="30"/>
      <c r="H19" s="30"/>
    </row>
    <row r="20" spans="1:12" outlineLevel="1" x14ac:dyDescent="0.3">
      <c r="B20" s="2"/>
      <c r="C20" s="2"/>
      <c r="D20" s="2"/>
      <c r="E20" s="2"/>
      <c r="F20" s="2"/>
      <c r="G20" s="2"/>
      <c r="H20" s="2"/>
    </row>
    <row r="21" spans="1:12" s="69" customFormat="1" ht="18" outlineLevel="1" x14ac:dyDescent="0.35">
      <c r="A21" s="67" t="s">
        <v>19</v>
      </c>
      <c r="B21" s="68" t="s">
        <v>20</v>
      </c>
      <c r="C21" s="32"/>
      <c r="D21" s="32"/>
      <c r="E21" s="32"/>
      <c r="F21" s="32"/>
      <c r="G21" s="32"/>
      <c r="H21" s="32"/>
    </row>
    <row r="22" spans="1:12" outlineLevel="1" x14ac:dyDescent="0.3">
      <c r="A22" s="1" t="s">
        <v>3</v>
      </c>
      <c r="B22" s="42" t="s">
        <v>21</v>
      </c>
      <c r="C22" s="37"/>
      <c r="D22" s="37"/>
      <c r="E22" s="37"/>
      <c r="F22" s="37"/>
      <c r="G22" s="37"/>
      <c r="H22" s="38"/>
    </row>
    <row r="23" spans="1:12" outlineLevel="1" x14ac:dyDescent="0.3">
      <c r="B23" s="2"/>
      <c r="C23" s="2"/>
      <c r="D23" s="2"/>
      <c r="E23" s="2"/>
      <c r="F23" s="2"/>
      <c r="G23" s="2"/>
      <c r="H23" s="2"/>
    </row>
    <row r="24" spans="1:12" outlineLevel="1" x14ac:dyDescent="0.3">
      <c r="B24" s="27" t="s">
        <v>22</v>
      </c>
      <c r="C24" s="27" t="s">
        <v>23</v>
      </c>
      <c r="D24" s="27" t="s">
        <v>24</v>
      </c>
      <c r="E24" s="27" t="s">
        <v>25</v>
      </c>
      <c r="F24" s="27" t="s">
        <v>26</v>
      </c>
      <c r="G24" s="27" t="s">
        <v>27</v>
      </c>
      <c r="I24" s="43"/>
    </row>
    <row r="25" spans="1:12" outlineLevel="1" x14ac:dyDescent="0.3">
      <c r="B25" s="52">
        <v>2027</v>
      </c>
      <c r="C25" s="19">
        <v>1</v>
      </c>
      <c r="D25" s="20">
        <f t="shared" ref="D25:D44" si="0">VLOOKUP(B25,$B$13:$C$17, 2)/4</f>
        <v>0</v>
      </c>
      <c r="E25" s="21" t="str">
        <f t="shared" ref="E25:E44" si="1">VLOOKUP(B25,$B$13:$E$17,3)</f>
        <v>- select -</v>
      </c>
      <c r="F25" s="21">
        <f>VLOOKUP(B25,$B$13:$E$17,4)</f>
        <v>0.01</v>
      </c>
      <c r="G25" s="48" t="str">
        <f>IF($E25 = "- select -", "- select frequency -",
IF($E25 = "Quarterly", $D25*$F25,
IF(AND($E25 = "Semi-Annually", OR($C25 = 2, $C25 = 4)), SUM($D24:$D25)*$F25,
IF(AND($E25 = "Annually", $C25 = 4), SUM($E22:$E25)*$F25,0))))</f>
        <v>- select frequency -</v>
      </c>
      <c r="H25" s="28" t="s">
        <v>28</v>
      </c>
    </row>
    <row r="26" spans="1:12" outlineLevel="1" x14ac:dyDescent="0.3">
      <c r="B26" s="53">
        <v>2027</v>
      </c>
      <c r="C26" s="16">
        <v>2</v>
      </c>
      <c r="D26" s="17">
        <f t="shared" si="0"/>
        <v>0</v>
      </c>
      <c r="E26" s="15" t="str">
        <f t="shared" si="1"/>
        <v>- select -</v>
      </c>
      <c r="F26" s="15">
        <f t="shared" ref="F26:F44" si="2">VLOOKUP(B26,$B$13:$E$17,4)</f>
        <v>0.01</v>
      </c>
      <c r="G26" s="47" t="str">
        <f>IF($E26 = "- select -", "- select frequency -",
IF($E26 = "Quarterly", $D26*$F26,
IF(AND($E26 = "Semi-Annually", OR($C26 = 2, $C26 = 4)), SUM($D25:$D26)*$F26,
IF(AND($E26 = "Annually", $C26 = 4), SUM($E23:$E26)*$F26,0))))</f>
        <v>- select frequency -</v>
      </c>
    </row>
    <row r="27" spans="1:12" outlineLevel="1" x14ac:dyDescent="0.3">
      <c r="B27" s="53">
        <v>2027</v>
      </c>
      <c r="C27" s="16">
        <v>3</v>
      </c>
      <c r="D27" s="17">
        <f t="shared" si="0"/>
        <v>0</v>
      </c>
      <c r="E27" s="15" t="str">
        <f t="shared" si="1"/>
        <v>- select -</v>
      </c>
      <c r="F27" s="15">
        <f t="shared" si="2"/>
        <v>0.01</v>
      </c>
      <c r="G27" s="47" t="str">
        <f t="shared" ref="G27:G44" si="3">IF($E27 = "- select -", "- select frequency -",
IF($E27 = "Quarterly", $D27*$F27,
IF(AND($E27 = "Semi-Annually", OR($C27 = 2, $C27 = 4)), SUM($D26:$D27)*$F27,
IF(AND($E27 = "Annually", $C27 = 4), SUM($D24:$D27)*$F27,0))))</f>
        <v>- select frequency -</v>
      </c>
    </row>
    <row r="28" spans="1:12" outlineLevel="1" x14ac:dyDescent="0.3">
      <c r="B28" s="54">
        <v>2027</v>
      </c>
      <c r="C28" s="24">
        <v>4</v>
      </c>
      <c r="D28" s="25">
        <f t="shared" si="0"/>
        <v>0</v>
      </c>
      <c r="E28" s="26" t="str">
        <f t="shared" si="1"/>
        <v>- select -</v>
      </c>
      <c r="F28" s="26">
        <f t="shared" si="2"/>
        <v>0.01</v>
      </c>
      <c r="G28" s="49" t="str">
        <f t="shared" si="3"/>
        <v>- select frequency -</v>
      </c>
    </row>
    <row r="29" spans="1:12" outlineLevel="1" x14ac:dyDescent="0.3">
      <c r="B29" s="53">
        <v>2028</v>
      </c>
      <c r="C29" s="16">
        <v>1</v>
      </c>
      <c r="D29" s="17">
        <f t="shared" si="0"/>
        <v>0</v>
      </c>
      <c r="E29" s="15" t="str">
        <f t="shared" si="1"/>
        <v>- select -</v>
      </c>
      <c r="F29" s="15">
        <f t="shared" si="2"/>
        <v>0.01</v>
      </c>
      <c r="G29" s="47" t="str">
        <f t="shared" si="3"/>
        <v>- select frequency -</v>
      </c>
    </row>
    <row r="30" spans="1:12" outlineLevel="1" x14ac:dyDescent="0.3">
      <c r="B30" s="53">
        <v>2028</v>
      </c>
      <c r="C30" s="16">
        <v>2</v>
      </c>
      <c r="D30" s="17">
        <f t="shared" si="0"/>
        <v>0</v>
      </c>
      <c r="E30" s="15" t="str">
        <f t="shared" si="1"/>
        <v>- select -</v>
      </c>
      <c r="F30" s="15">
        <f t="shared" si="2"/>
        <v>0.01</v>
      </c>
      <c r="G30" s="47" t="str">
        <f t="shared" si="3"/>
        <v>- select frequency -</v>
      </c>
    </row>
    <row r="31" spans="1:12" outlineLevel="1" x14ac:dyDescent="0.3">
      <c r="B31" s="53">
        <v>2028</v>
      </c>
      <c r="C31" s="16">
        <v>3</v>
      </c>
      <c r="D31" s="17">
        <f t="shared" si="0"/>
        <v>0</v>
      </c>
      <c r="E31" s="15" t="str">
        <f t="shared" si="1"/>
        <v>- select -</v>
      </c>
      <c r="F31" s="15">
        <f t="shared" si="2"/>
        <v>0.01</v>
      </c>
      <c r="G31" s="47" t="str">
        <f t="shared" si="3"/>
        <v>- select frequency -</v>
      </c>
    </row>
    <row r="32" spans="1:12" outlineLevel="1" x14ac:dyDescent="0.3">
      <c r="B32" s="53">
        <v>2028</v>
      </c>
      <c r="C32" s="16">
        <v>4</v>
      </c>
      <c r="D32" s="17">
        <f t="shared" si="0"/>
        <v>0</v>
      </c>
      <c r="E32" s="15" t="str">
        <f t="shared" si="1"/>
        <v>- select -</v>
      </c>
      <c r="F32" s="15">
        <f t="shared" si="2"/>
        <v>0.01</v>
      </c>
      <c r="G32" s="47" t="str">
        <f t="shared" si="3"/>
        <v>- select frequency -</v>
      </c>
    </row>
    <row r="33" spans="1:12" outlineLevel="1" x14ac:dyDescent="0.3">
      <c r="B33" s="52">
        <v>2029</v>
      </c>
      <c r="C33" s="19">
        <v>1</v>
      </c>
      <c r="D33" s="20">
        <f t="shared" si="0"/>
        <v>0</v>
      </c>
      <c r="E33" s="21" t="str">
        <f t="shared" si="1"/>
        <v>- select -</v>
      </c>
      <c r="F33" s="21">
        <f t="shared" si="2"/>
        <v>0.01</v>
      </c>
      <c r="G33" s="48" t="str">
        <f t="shared" si="3"/>
        <v>- select frequency -</v>
      </c>
    </row>
    <row r="34" spans="1:12" outlineLevel="1" x14ac:dyDescent="0.3">
      <c r="B34" s="53">
        <v>2029</v>
      </c>
      <c r="C34" s="16">
        <v>2</v>
      </c>
      <c r="D34" s="17">
        <f t="shared" si="0"/>
        <v>0</v>
      </c>
      <c r="E34" s="15" t="str">
        <f t="shared" si="1"/>
        <v>- select -</v>
      </c>
      <c r="F34" s="15">
        <f t="shared" si="2"/>
        <v>0.01</v>
      </c>
      <c r="G34" s="47" t="str">
        <f t="shared" si="3"/>
        <v>- select frequency -</v>
      </c>
    </row>
    <row r="35" spans="1:12" outlineLevel="1" x14ac:dyDescent="0.3">
      <c r="B35" s="53">
        <v>2029</v>
      </c>
      <c r="C35" s="16">
        <v>3</v>
      </c>
      <c r="D35" s="17">
        <f t="shared" si="0"/>
        <v>0</v>
      </c>
      <c r="E35" s="15" t="str">
        <f t="shared" si="1"/>
        <v>- select -</v>
      </c>
      <c r="F35" s="15">
        <f t="shared" si="2"/>
        <v>0.01</v>
      </c>
      <c r="G35" s="47" t="str">
        <f t="shared" si="3"/>
        <v>- select frequency -</v>
      </c>
    </row>
    <row r="36" spans="1:12" outlineLevel="1" x14ac:dyDescent="0.3">
      <c r="B36" s="53">
        <v>2029</v>
      </c>
      <c r="C36" s="16">
        <v>4</v>
      </c>
      <c r="D36" s="17">
        <f t="shared" si="0"/>
        <v>0</v>
      </c>
      <c r="E36" s="15" t="str">
        <f t="shared" si="1"/>
        <v>- select -</v>
      </c>
      <c r="F36" s="15">
        <f t="shared" si="2"/>
        <v>0.01</v>
      </c>
      <c r="G36" s="47" t="str">
        <f t="shared" si="3"/>
        <v>- select frequency -</v>
      </c>
    </row>
    <row r="37" spans="1:12" outlineLevel="1" x14ac:dyDescent="0.3">
      <c r="B37" s="52">
        <v>2030</v>
      </c>
      <c r="C37" s="19">
        <v>1</v>
      </c>
      <c r="D37" s="20">
        <f t="shared" si="0"/>
        <v>0</v>
      </c>
      <c r="E37" s="21" t="str">
        <f t="shared" si="1"/>
        <v>- select -</v>
      </c>
      <c r="F37" s="21">
        <f t="shared" si="2"/>
        <v>0.01</v>
      </c>
      <c r="G37" s="48" t="str">
        <f t="shared" si="3"/>
        <v>- select frequency -</v>
      </c>
    </row>
    <row r="38" spans="1:12" outlineLevel="1" x14ac:dyDescent="0.3">
      <c r="B38" s="53">
        <v>2030</v>
      </c>
      <c r="C38" s="16">
        <v>2</v>
      </c>
      <c r="D38" s="17">
        <f t="shared" si="0"/>
        <v>0</v>
      </c>
      <c r="E38" s="15" t="str">
        <f t="shared" si="1"/>
        <v>- select -</v>
      </c>
      <c r="F38" s="15">
        <f t="shared" si="2"/>
        <v>0.01</v>
      </c>
      <c r="G38" s="47" t="str">
        <f t="shared" si="3"/>
        <v>- select frequency -</v>
      </c>
    </row>
    <row r="39" spans="1:12" outlineLevel="1" x14ac:dyDescent="0.3">
      <c r="B39" s="53">
        <v>2030</v>
      </c>
      <c r="C39" s="16">
        <v>3</v>
      </c>
      <c r="D39" s="17">
        <f t="shared" si="0"/>
        <v>0</v>
      </c>
      <c r="E39" s="15" t="str">
        <f t="shared" si="1"/>
        <v>- select -</v>
      </c>
      <c r="F39" s="15">
        <f t="shared" si="2"/>
        <v>0.01</v>
      </c>
      <c r="G39" s="47" t="str">
        <f t="shared" si="3"/>
        <v>- select frequency -</v>
      </c>
    </row>
    <row r="40" spans="1:12" outlineLevel="1" x14ac:dyDescent="0.3">
      <c r="B40" s="53">
        <v>2030</v>
      </c>
      <c r="C40" s="16">
        <v>4</v>
      </c>
      <c r="D40" s="17">
        <f t="shared" si="0"/>
        <v>0</v>
      </c>
      <c r="E40" s="15" t="str">
        <f t="shared" si="1"/>
        <v>- select -</v>
      </c>
      <c r="F40" s="15">
        <f t="shared" si="2"/>
        <v>0.01</v>
      </c>
      <c r="G40" s="47" t="str">
        <f t="shared" si="3"/>
        <v>- select frequency -</v>
      </c>
    </row>
    <row r="41" spans="1:12" outlineLevel="1" x14ac:dyDescent="0.3">
      <c r="B41" s="18">
        <v>2031</v>
      </c>
      <c r="C41" s="19">
        <v>1</v>
      </c>
      <c r="D41" s="20">
        <f t="shared" si="0"/>
        <v>0</v>
      </c>
      <c r="E41" s="21" t="str">
        <f t="shared" si="1"/>
        <v>- select -</v>
      </c>
      <c r="F41" s="21">
        <f t="shared" si="2"/>
        <v>0.01</v>
      </c>
      <c r="G41" s="48" t="str">
        <f t="shared" si="3"/>
        <v>- select frequency -</v>
      </c>
    </row>
    <row r="42" spans="1:12" outlineLevel="1" x14ac:dyDescent="0.3">
      <c r="B42" s="22">
        <v>2031</v>
      </c>
      <c r="C42" s="16">
        <v>2</v>
      </c>
      <c r="D42" s="17">
        <f t="shared" si="0"/>
        <v>0</v>
      </c>
      <c r="E42" s="15" t="str">
        <f t="shared" si="1"/>
        <v>- select -</v>
      </c>
      <c r="F42" s="15">
        <f t="shared" si="2"/>
        <v>0.01</v>
      </c>
      <c r="G42" s="47" t="str">
        <f t="shared" si="3"/>
        <v>- select frequency -</v>
      </c>
    </row>
    <row r="43" spans="1:12" outlineLevel="1" x14ac:dyDescent="0.3">
      <c r="B43" s="22">
        <v>2031</v>
      </c>
      <c r="C43" s="16">
        <v>3</v>
      </c>
      <c r="D43" s="17">
        <f t="shared" si="0"/>
        <v>0</v>
      </c>
      <c r="E43" s="15" t="str">
        <f t="shared" si="1"/>
        <v>- select -</v>
      </c>
      <c r="F43" s="15">
        <f t="shared" si="2"/>
        <v>0.01</v>
      </c>
      <c r="G43" s="47" t="str">
        <f t="shared" si="3"/>
        <v>- select frequency -</v>
      </c>
    </row>
    <row r="44" spans="1:12" outlineLevel="1" x14ac:dyDescent="0.3">
      <c r="B44" s="23">
        <v>2031</v>
      </c>
      <c r="C44" s="24">
        <v>4</v>
      </c>
      <c r="D44" s="25">
        <f t="shared" si="0"/>
        <v>0</v>
      </c>
      <c r="E44" s="26" t="str">
        <f t="shared" si="1"/>
        <v>- select -</v>
      </c>
      <c r="F44" s="26">
        <f t="shared" si="2"/>
        <v>0.01</v>
      </c>
      <c r="G44" s="49" t="str">
        <f t="shared" si="3"/>
        <v>- select frequency -</v>
      </c>
      <c r="L44" s="2"/>
    </row>
    <row r="45" spans="1:12" s="31" customFormat="1" outlineLevel="1" x14ac:dyDescent="0.3">
      <c r="A45" s="30"/>
      <c r="B45" s="30"/>
      <c r="C45" s="30"/>
      <c r="D45" s="30"/>
      <c r="E45" s="30"/>
      <c r="F45" s="30"/>
      <c r="G45" s="30"/>
      <c r="H45" s="30"/>
    </row>
    <row r="46" spans="1:12" x14ac:dyDescent="0.3">
      <c r="B46" s="2"/>
      <c r="C46" s="2"/>
      <c r="D46" s="2"/>
      <c r="E46" s="2"/>
      <c r="F46" s="2"/>
      <c r="G46" s="2"/>
      <c r="H46" s="2"/>
    </row>
    <row r="47" spans="1:12" s="69" customFormat="1" ht="18" x14ac:dyDescent="0.35">
      <c r="A47" s="67" t="s">
        <v>29</v>
      </c>
      <c r="B47" s="68" t="s">
        <v>30</v>
      </c>
      <c r="C47" s="32"/>
      <c r="D47" s="32"/>
      <c r="E47" s="32"/>
      <c r="F47" s="32"/>
      <c r="G47" s="32"/>
      <c r="H47" s="32"/>
    </row>
    <row r="48" spans="1:12" ht="15" customHeight="1" x14ac:dyDescent="0.3">
      <c r="A48" s="1" t="s">
        <v>3</v>
      </c>
      <c r="B48" s="79" t="s">
        <v>31</v>
      </c>
      <c r="C48" s="80"/>
      <c r="D48" s="80"/>
      <c r="E48" s="80"/>
      <c r="F48" s="80"/>
      <c r="G48" s="80"/>
      <c r="H48" s="81"/>
    </row>
    <row r="49" spans="1:8" x14ac:dyDescent="0.3">
      <c r="B49" s="82"/>
      <c r="C49" s="83"/>
      <c r="D49" s="83"/>
      <c r="E49" s="83"/>
      <c r="F49" s="83"/>
      <c r="G49" s="83"/>
      <c r="H49" s="84"/>
    </row>
    <row r="50" spans="1:8" x14ac:dyDescent="0.3">
      <c r="B50" s="85"/>
      <c r="C50" s="86"/>
      <c r="D50" s="86"/>
      <c r="E50" s="86"/>
      <c r="F50" s="86"/>
      <c r="G50" s="86"/>
      <c r="H50" s="87"/>
    </row>
    <row r="52" spans="1:8" x14ac:dyDescent="0.3">
      <c r="B52" s="9" t="s">
        <v>32</v>
      </c>
      <c r="C52" s="4"/>
      <c r="D52" s="50">
        <v>0.08</v>
      </c>
      <c r="E52" s="29"/>
    </row>
    <row r="53" spans="1:8" ht="15" customHeight="1" x14ac:dyDescent="0.3">
      <c r="A53" s="1" t="s">
        <v>33</v>
      </c>
      <c r="B53" s="98" t="s">
        <v>34</v>
      </c>
      <c r="C53" s="99"/>
      <c r="D53" s="99"/>
      <c r="E53" s="99"/>
      <c r="F53" s="99"/>
      <c r="G53" s="100"/>
    </row>
    <row r="54" spans="1:8" x14ac:dyDescent="0.3">
      <c r="B54" s="101"/>
      <c r="C54" s="102"/>
      <c r="D54" s="102"/>
      <c r="E54" s="102"/>
      <c r="F54" s="102"/>
      <c r="G54" s="103"/>
    </row>
    <row r="55" spans="1:8" ht="21" customHeight="1" x14ac:dyDescent="0.3">
      <c r="B55" s="104"/>
      <c r="C55" s="105"/>
      <c r="D55" s="105"/>
      <c r="E55" s="105"/>
      <c r="F55" s="105"/>
      <c r="G55" s="106"/>
    </row>
    <row r="58" spans="1:8" x14ac:dyDescent="0.3">
      <c r="B58" s="51" t="s">
        <v>35</v>
      </c>
      <c r="F58" s="97" t="s">
        <v>36</v>
      </c>
      <c r="G58" s="97"/>
      <c r="H58" s="61" t="str">
        <f>IF(ISNUMBER(XIRR(C62:C86,B62:B86)), XIRR(C62:C86,B62:B86), "- Enter Agreement -")</f>
        <v>- Enter Agreement -</v>
      </c>
    </row>
    <row r="59" spans="1:8" x14ac:dyDescent="0.3">
      <c r="B59" s="74" t="s">
        <v>37</v>
      </c>
      <c r="C59" s="75"/>
      <c r="D59" s="76"/>
      <c r="F59" s="77" t="str">
        <f>IF(H58 = "- Enter Agreement -", "This cell will display verdict once agreement is entered",
IF(H58&gt;=$D$52, "This agreement would be accepted with an 8% IRR hurdle", "This agreement would not be accepted with an 8% IRR hurdle"))</f>
        <v>This cell will display verdict once agreement is entered</v>
      </c>
      <c r="G59" s="78"/>
      <c r="H59" s="78"/>
    </row>
    <row r="60" spans="1:8" ht="15" customHeight="1" x14ac:dyDescent="0.3"/>
    <row r="61" spans="1:8" ht="15" customHeight="1" x14ac:dyDescent="0.3">
      <c r="B61" s="65" t="s">
        <v>38</v>
      </c>
      <c r="C61" s="65" t="s">
        <v>39</v>
      </c>
      <c r="F61" s="88" t="s">
        <v>40</v>
      </c>
      <c r="G61" s="89"/>
      <c r="H61" s="90"/>
    </row>
    <row r="62" spans="1:8" x14ac:dyDescent="0.3">
      <c r="B62" s="55">
        <v>46112</v>
      </c>
      <c r="C62" s="56">
        <f>-D6/2</f>
        <v>0</v>
      </c>
      <c r="F62" s="91"/>
      <c r="G62" s="92"/>
      <c r="H62" s="93"/>
    </row>
    <row r="63" spans="1:8" x14ac:dyDescent="0.3">
      <c r="B63" s="63">
        <v>46203</v>
      </c>
      <c r="C63" s="57">
        <v>0</v>
      </c>
      <c r="F63" s="91"/>
      <c r="G63" s="92"/>
      <c r="H63" s="93"/>
    </row>
    <row r="64" spans="1:8" x14ac:dyDescent="0.3">
      <c r="B64" s="63">
        <v>46295</v>
      </c>
      <c r="C64" s="57">
        <v>0</v>
      </c>
      <c r="F64" s="91"/>
      <c r="G64" s="92"/>
      <c r="H64" s="93"/>
    </row>
    <row r="65" spans="2:8" x14ac:dyDescent="0.3">
      <c r="B65" s="63">
        <v>46387</v>
      </c>
      <c r="C65" s="57">
        <v>0</v>
      </c>
      <c r="F65" s="91"/>
      <c r="G65" s="92"/>
      <c r="H65" s="93"/>
    </row>
    <row r="66" spans="2:8" x14ac:dyDescent="0.3">
      <c r="B66" s="55">
        <v>46477</v>
      </c>
      <c r="C66" s="56">
        <f>-D6/2</f>
        <v>0</v>
      </c>
      <c r="F66" s="91"/>
      <c r="G66" s="92"/>
      <c r="H66" s="93"/>
    </row>
    <row r="67" spans="2:8" x14ac:dyDescent="0.3">
      <c r="B67" s="63">
        <v>46568</v>
      </c>
      <c r="C67" s="58">
        <f t="shared" ref="C67:C86" si="4">IF(ISNUMBER(G25), G25, 0)</f>
        <v>0</v>
      </c>
      <c r="F67" s="91"/>
      <c r="G67" s="92"/>
      <c r="H67" s="93"/>
    </row>
    <row r="68" spans="2:8" x14ac:dyDescent="0.3">
      <c r="B68" s="63">
        <v>46660</v>
      </c>
      <c r="C68" s="58">
        <f t="shared" si="4"/>
        <v>0</v>
      </c>
      <c r="F68" s="91"/>
      <c r="G68" s="92"/>
      <c r="H68" s="93"/>
    </row>
    <row r="69" spans="2:8" x14ac:dyDescent="0.3">
      <c r="B69" s="73">
        <v>46752</v>
      </c>
      <c r="C69" s="64">
        <f t="shared" si="4"/>
        <v>0</v>
      </c>
      <c r="F69" s="91"/>
      <c r="G69" s="92"/>
      <c r="H69" s="93"/>
    </row>
    <row r="70" spans="2:8" x14ac:dyDescent="0.3">
      <c r="B70" s="63">
        <v>46843</v>
      </c>
      <c r="C70" s="58">
        <f t="shared" si="4"/>
        <v>0</v>
      </c>
      <c r="F70" s="91"/>
      <c r="G70" s="92"/>
      <c r="H70" s="93"/>
    </row>
    <row r="71" spans="2:8" x14ac:dyDescent="0.3">
      <c r="B71" s="63">
        <v>46934</v>
      </c>
      <c r="C71" s="58">
        <f t="shared" si="4"/>
        <v>0</v>
      </c>
      <c r="F71" s="94"/>
      <c r="G71" s="95"/>
      <c r="H71" s="96"/>
    </row>
    <row r="72" spans="2:8" x14ac:dyDescent="0.3">
      <c r="B72" s="63">
        <v>47026</v>
      </c>
      <c r="C72" s="58">
        <f t="shared" si="4"/>
        <v>0</v>
      </c>
    </row>
    <row r="73" spans="2:8" x14ac:dyDescent="0.3">
      <c r="B73" s="63">
        <v>47118</v>
      </c>
      <c r="C73" s="58">
        <f t="shared" si="4"/>
        <v>0</v>
      </c>
    </row>
    <row r="74" spans="2:8" x14ac:dyDescent="0.3">
      <c r="B74" s="55">
        <v>47208</v>
      </c>
      <c r="C74" s="59">
        <f t="shared" si="4"/>
        <v>0</v>
      </c>
    </row>
    <row r="75" spans="2:8" x14ac:dyDescent="0.3">
      <c r="B75" s="63">
        <v>47299</v>
      </c>
      <c r="C75" s="58">
        <f t="shared" si="4"/>
        <v>0</v>
      </c>
    </row>
    <row r="76" spans="2:8" x14ac:dyDescent="0.3">
      <c r="B76" s="63">
        <v>47391</v>
      </c>
      <c r="C76" s="58">
        <f t="shared" si="4"/>
        <v>0</v>
      </c>
    </row>
    <row r="77" spans="2:8" x14ac:dyDescent="0.3">
      <c r="B77" s="63">
        <v>47483</v>
      </c>
      <c r="C77" s="58">
        <f t="shared" si="4"/>
        <v>0</v>
      </c>
    </row>
    <row r="78" spans="2:8" x14ac:dyDescent="0.3">
      <c r="B78" s="55">
        <v>47573</v>
      </c>
      <c r="C78" s="59">
        <f t="shared" si="4"/>
        <v>0</v>
      </c>
    </row>
    <row r="79" spans="2:8" x14ac:dyDescent="0.3">
      <c r="B79" s="63">
        <v>47664</v>
      </c>
      <c r="C79" s="58">
        <f t="shared" si="4"/>
        <v>0</v>
      </c>
    </row>
    <row r="80" spans="2:8" x14ac:dyDescent="0.3">
      <c r="B80" s="63">
        <v>47756</v>
      </c>
      <c r="C80" s="58">
        <f t="shared" si="4"/>
        <v>0</v>
      </c>
    </row>
    <row r="81" spans="2:3" x14ac:dyDescent="0.3">
      <c r="B81" s="63">
        <v>47848</v>
      </c>
      <c r="C81" s="58">
        <f t="shared" si="4"/>
        <v>0</v>
      </c>
    </row>
    <row r="82" spans="2:3" x14ac:dyDescent="0.3">
      <c r="B82" s="55">
        <v>47938</v>
      </c>
      <c r="C82" s="59">
        <f t="shared" si="4"/>
        <v>0</v>
      </c>
    </row>
    <row r="83" spans="2:3" x14ac:dyDescent="0.3">
      <c r="B83" s="63">
        <v>48029</v>
      </c>
      <c r="C83" s="58">
        <f t="shared" si="4"/>
        <v>0</v>
      </c>
    </row>
    <row r="84" spans="2:3" x14ac:dyDescent="0.3">
      <c r="B84" s="63">
        <v>48121</v>
      </c>
      <c r="C84" s="58">
        <f t="shared" si="4"/>
        <v>0</v>
      </c>
    </row>
    <row r="85" spans="2:3" x14ac:dyDescent="0.3">
      <c r="B85" s="73">
        <v>48213</v>
      </c>
      <c r="C85" s="60">
        <f t="shared" si="4"/>
        <v>0</v>
      </c>
    </row>
    <row r="86" spans="2:3" x14ac:dyDescent="0.3">
      <c r="B86" s="73">
        <v>48304</v>
      </c>
      <c r="C86" s="60">
        <f t="shared" si="4"/>
        <v>0</v>
      </c>
    </row>
  </sheetData>
  <mergeCells count="5">
    <mergeCell ref="F59:H59"/>
    <mergeCell ref="B48:H50"/>
    <mergeCell ref="F61:H71"/>
    <mergeCell ref="F58:G58"/>
    <mergeCell ref="B53:G55"/>
  </mergeCells>
  <conditionalFormatting sqref="H58">
    <cfRule type="cellIs" dxfId="5" priority="1" operator="equal">
      <formula>"- Enter Agreement -"</formula>
    </cfRule>
    <cfRule type="cellIs" dxfId="4" priority="2" operator="lessThan">
      <formula>$D$52</formula>
    </cfRule>
    <cfRule type="cellIs" dxfId="3" priority="3" operator="greaterThanOrEqual">
      <formula>$D$52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FC3645-E87D-46F7-8F57-E99787A61FC3}">
          <x14:formula1>
            <xm:f>Dropdown!$B$3:$B$6</xm:f>
          </x14:formula1>
          <xm:sqref>D13:D17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BF46-773E-4353-A9FB-A93F50259B7B}">
  <dimension ref="A1:L86"/>
  <sheetViews>
    <sheetView tabSelected="1" topLeftCell="A6" workbookViewId="0">
      <selection activeCell="G11" sqref="G11"/>
    </sheetView>
  </sheetViews>
  <sheetFormatPr defaultRowHeight="14.4" outlineLevelRow="1" x14ac:dyDescent="0.3"/>
  <cols>
    <col min="1" max="1" width="13.109375" customWidth="1"/>
    <col min="2" max="2" width="19" customWidth="1"/>
    <col min="3" max="3" width="25.5546875" customWidth="1"/>
    <col min="4" max="4" width="26.6640625" customWidth="1"/>
    <col min="5" max="5" width="35" customWidth="1"/>
    <col min="6" max="6" width="19" bestFit="1" customWidth="1"/>
    <col min="7" max="7" width="23.44140625" customWidth="1"/>
    <col min="8" max="8" width="24.109375" customWidth="1"/>
    <col min="9" max="22" width="17.6640625" customWidth="1"/>
  </cols>
  <sheetData>
    <row r="1" spans="1:12" s="34" customFormat="1" ht="21" x14ac:dyDescent="0.4">
      <c r="A1" s="33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69" customFormat="1" ht="18" x14ac:dyDescent="0.35">
      <c r="A3" s="68" t="s">
        <v>1</v>
      </c>
      <c r="B3" s="68" t="s">
        <v>2</v>
      </c>
      <c r="C3" s="68"/>
      <c r="D3" s="68"/>
      <c r="E3" s="32"/>
      <c r="F3" s="32"/>
      <c r="G3" s="32"/>
      <c r="H3" s="32"/>
      <c r="I3" s="32"/>
      <c r="J3" s="32"/>
      <c r="K3" s="32"/>
      <c r="L3" s="32"/>
    </row>
    <row r="4" spans="1:12" x14ac:dyDescent="0.3">
      <c r="A4" s="3" t="s">
        <v>3</v>
      </c>
      <c r="B4" s="36" t="s">
        <v>4</v>
      </c>
      <c r="C4" s="37"/>
      <c r="D4" s="37"/>
      <c r="E4" s="37"/>
      <c r="F4" s="37"/>
      <c r="G4" s="37"/>
      <c r="H4" s="38"/>
      <c r="I4" s="2"/>
      <c r="J4" s="2"/>
      <c r="K4" s="2"/>
      <c r="L4" s="2"/>
    </row>
    <row r="5" spans="1:12" x14ac:dyDescent="0.3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</row>
    <row r="6" spans="1:12" s="10" customFormat="1" x14ac:dyDescent="0.3">
      <c r="A6" s="4"/>
      <c r="B6" s="9" t="s">
        <v>5</v>
      </c>
      <c r="C6" s="4"/>
      <c r="D6" s="11">
        <v>400000</v>
      </c>
      <c r="E6" s="28" t="s">
        <v>6</v>
      </c>
      <c r="F6" s="4"/>
      <c r="G6" s="4"/>
      <c r="H6" s="4"/>
      <c r="I6" s="4"/>
      <c r="J6" s="4"/>
      <c r="K6" s="4"/>
      <c r="L6" s="4"/>
    </row>
    <row r="7" spans="1:12" x14ac:dyDescent="0.3">
      <c r="A7" s="2"/>
      <c r="F7" s="5"/>
      <c r="G7" s="8"/>
      <c r="H7" s="6"/>
      <c r="I7" s="2"/>
      <c r="J7" s="2"/>
      <c r="K7" s="2"/>
      <c r="L7" s="2"/>
    </row>
    <row r="8" spans="1:12" x14ac:dyDescent="0.3">
      <c r="A8" s="2"/>
      <c r="B8" s="39" t="s">
        <v>7</v>
      </c>
      <c r="F8" s="5"/>
      <c r="G8" s="8"/>
      <c r="H8" s="6"/>
      <c r="I8" s="2"/>
      <c r="J8" s="2"/>
      <c r="K8" s="2"/>
      <c r="L8" s="2"/>
    </row>
    <row r="9" spans="1:12" x14ac:dyDescent="0.3">
      <c r="A9" s="2"/>
      <c r="B9" s="39"/>
      <c r="F9" s="5"/>
      <c r="G9" s="8"/>
      <c r="H9" s="6"/>
      <c r="I9" s="2"/>
      <c r="J9" s="2"/>
      <c r="K9" s="2"/>
      <c r="L9" s="2"/>
    </row>
    <row r="10" spans="1:12" x14ac:dyDescent="0.3">
      <c r="A10" s="2"/>
      <c r="B10" s="4"/>
      <c r="C10" s="12" t="s">
        <v>8</v>
      </c>
      <c r="D10" s="13" t="s">
        <v>9</v>
      </c>
      <c r="E10" s="12" t="s">
        <v>10</v>
      </c>
      <c r="G10" s="8"/>
      <c r="H10" s="6"/>
      <c r="I10" s="2"/>
      <c r="J10" s="2"/>
      <c r="K10" s="2"/>
      <c r="L10" s="2"/>
    </row>
    <row r="11" spans="1:12" ht="36" customHeight="1" x14ac:dyDescent="0.3">
      <c r="A11" s="2"/>
      <c r="B11" s="72" t="s">
        <v>3</v>
      </c>
      <c r="C11" s="44" t="s">
        <v>11</v>
      </c>
      <c r="D11" s="45" t="s">
        <v>12</v>
      </c>
      <c r="E11" s="46" t="s">
        <v>13</v>
      </c>
      <c r="G11" s="8"/>
      <c r="H11" s="6"/>
      <c r="I11" s="2"/>
      <c r="J11" s="2"/>
      <c r="K11" s="2"/>
      <c r="L11" s="2"/>
    </row>
    <row r="12" spans="1:12" x14ac:dyDescent="0.3">
      <c r="A12" s="2"/>
      <c r="B12" s="4"/>
      <c r="C12" s="70" t="s">
        <v>14</v>
      </c>
      <c r="D12" s="71" t="s">
        <v>15</v>
      </c>
      <c r="E12" s="70" t="s">
        <v>16</v>
      </c>
      <c r="G12" s="8"/>
      <c r="H12" s="6"/>
      <c r="I12" s="2"/>
      <c r="J12" s="2"/>
    </row>
    <row r="13" spans="1:12" x14ac:dyDescent="0.3">
      <c r="A13" s="2"/>
      <c r="B13" s="9">
        <v>2027</v>
      </c>
      <c r="C13" s="40">
        <v>200000</v>
      </c>
      <c r="D13" s="41" t="s">
        <v>41</v>
      </c>
      <c r="E13" s="41">
        <v>0.02</v>
      </c>
      <c r="F13" s="28" t="s">
        <v>18</v>
      </c>
      <c r="G13" s="8"/>
      <c r="H13" s="6"/>
      <c r="I13" s="2"/>
      <c r="J13" s="2"/>
    </row>
    <row r="14" spans="1:12" x14ac:dyDescent="0.3">
      <c r="A14" s="2"/>
      <c r="B14" s="9">
        <v>2028</v>
      </c>
      <c r="C14" s="11">
        <v>400000</v>
      </c>
      <c r="D14" s="41" t="s">
        <v>41</v>
      </c>
      <c r="E14" s="14">
        <v>0.02</v>
      </c>
      <c r="G14" s="8"/>
      <c r="H14" s="6"/>
      <c r="I14" s="2"/>
      <c r="J14" s="2"/>
    </row>
    <row r="15" spans="1:12" x14ac:dyDescent="0.3">
      <c r="A15" s="2"/>
      <c r="B15" s="9">
        <v>2029</v>
      </c>
      <c r="C15" s="11">
        <v>1000000</v>
      </c>
      <c r="D15" s="41" t="s">
        <v>41</v>
      </c>
      <c r="E15" s="14">
        <v>0.05</v>
      </c>
      <c r="G15" s="8"/>
      <c r="H15" s="6"/>
      <c r="I15" s="2"/>
      <c r="J15" s="2"/>
    </row>
    <row r="16" spans="1:12" x14ac:dyDescent="0.3">
      <c r="A16" s="2"/>
      <c r="B16" s="9">
        <v>2030</v>
      </c>
      <c r="C16" s="11">
        <v>2500000</v>
      </c>
      <c r="D16" s="41" t="s">
        <v>41</v>
      </c>
      <c r="E16" s="14">
        <v>0.06</v>
      </c>
      <c r="G16" s="8"/>
      <c r="H16" s="6"/>
      <c r="I16" s="2"/>
      <c r="J16" s="2"/>
    </row>
    <row r="17" spans="1:10" x14ac:dyDescent="0.3">
      <c r="A17" s="2"/>
      <c r="B17" s="9">
        <v>2031</v>
      </c>
      <c r="C17" s="11">
        <v>5000000</v>
      </c>
      <c r="D17" s="41" t="s">
        <v>41</v>
      </c>
      <c r="E17" s="14">
        <v>7.4999999999999997E-2</v>
      </c>
      <c r="G17" s="8"/>
      <c r="H17" s="6"/>
      <c r="I17" s="2"/>
      <c r="J17" s="2"/>
    </row>
    <row r="18" spans="1:10" x14ac:dyDescent="0.3">
      <c r="A18" s="2"/>
      <c r="B18" s="4"/>
      <c r="C18" s="4"/>
      <c r="E18" s="7"/>
      <c r="F18" s="4"/>
      <c r="G18" s="8"/>
      <c r="H18" s="6"/>
      <c r="I18" s="2"/>
      <c r="J18" s="2"/>
    </row>
    <row r="19" spans="1:10" s="31" customFormat="1" x14ac:dyDescent="0.3">
      <c r="A19" s="30"/>
      <c r="B19" s="30"/>
      <c r="C19" s="30"/>
      <c r="D19" s="30"/>
      <c r="E19" s="30"/>
      <c r="F19" s="30"/>
      <c r="G19" s="30"/>
      <c r="H19" s="30"/>
    </row>
    <row r="20" spans="1:10" outlineLevel="1" x14ac:dyDescent="0.3">
      <c r="B20" s="2"/>
      <c r="C20" s="2"/>
      <c r="D20" s="2"/>
      <c r="E20" s="2"/>
      <c r="F20" s="2"/>
      <c r="G20" s="2"/>
      <c r="H20" s="2"/>
    </row>
    <row r="21" spans="1:10" s="69" customFormat="1" ht="18" outlineLevel="1" x14ac:dyDescent="0.35">
      <c r="A21" s="67" t="s">
        <v>19</v>
      </c>
      <c r="B21" s="68" t="s">
        <v>20</v>
      </c>
      <c r="C21" s="32"/>
      <c r="D21" s="32"/>
      <c r="E21" s="32"/>
      <c r="F21" s="32"/>
      <c r="G21" s="32"/>
      <c r="H21" s="32"/>
    </row>
    <row r="22" spans="1:10" outlineLevel="1" x14ac:dyDescent="0.3">
      <c r="A22" s="1" t="s">
        <v>3</v>
      </c>
      <c r="B22" s="42" t="s">
        <v>21</v>
      </c>
      <c r="C22" s="37"/>
      <c r="D22" s="37"/>
      <c r="E22" s="37"/>
      <c r="F22" s="37"/>
      <c r="G22" s="37"/>
      <c r="H22" s="38"/>
    </row>
    <row r="23" spans="1:10" outlineLevel="1" x14ac:dyDescent="0.3">
      <c r="B23" s="2"/>
      <c r="C23" s="2"/>
      <c r="D23" s="2"/>
      <c r="E23" s="2"/>
      <c r="F23" s="2"/>
      <c r="G23" s="2"/>
      <c r="H23" s="2"/>
    </row>
    <row r="24" spans="1:10" outlineLevel="1" x14ac:dyDescent="0.3">
      <c r="B24" s="27" t="s">
        <v>22</v>
      </c>
      <c r="C24" s="27" t="s">
        <v>23</v>
      </c>
      <c r="D24" s="27" t="s">
        <v>24</v>
      </c>
      <c r="E24" s="27" t="s">
        <v>25</v>
      </c>
      <c r="F24" s="27" t="s">
        <v>26</v>
      </c>
      <c r="G24" s="27" t="s">
        <v>27</v>
      </c>
      <c r="I24" s="43"/>
    </row>
    <row r="25" spans="1:10" outlineLevel="1" x14ac:dyDescent="0.3">
      <c r="B25" s="52">
        <v>2027</v>
      </c>
      <c r="C25" s="19">
        <v>1</v>
      </c>
      <c r="D25" s="20">
        <f t="shared" ref="D25:D44" si="0">VLOOKUP(B25,$B$13:$C$17, 2)/4</f>
        <v>50000</v>
      </c>
      <c r="E25" s="21" t="str">
        <f t="shared" ref="E25:E44" si="1">VLOOKUP(B25,$B$13:$E$17,3)</f>
        <v>Semi-Annually</v>
      </c>
      <c r="F25" s="21">
        <f>VLOOKUP(B25,$B$13:$E$17,4)</f>
        <v>0.02</v>
      </c>
      <c r="G25" s="48">
        <f>IF($E25 = "- select -", "- select frequency -",
IF($E25 = "Quarterly", $D25*$F25,
IF(AND($E25 = "Semi-Annually", OR($C25 = 2, $C25 = 4)), SUM($D24:$D25)*$F25,
IF(AND($E25 = "Annually", $C25 = 4), SUM($E22:$E25)*$F25,0))))</f>
        <v>0</v>
      </c>
      <c r="H25" s="28" t="s">
        <v>28</v>
      </c>
    </row>
    <row r="26" spans="1:10" outlineLevel="1" x14ac:dyDescent="0.3">
      <c r="B26" s="53">
        <v>2027</v>
      </c>
      <c r="C26" s="16">
        <v>2</v>
      </c>
      <c r="D26" s="17">
        <f t="shared" si="0"/>
        <v>50000</v>
      </c>
      <c r="E26" s="15" t="str">
        <f t="shared" si="1"/>
        <v>Semi-Annually</v>
      </c>
      <c r="F26" s="15">
        <f t="shared" ref="F26:F44" si="2">VLOOKUP(B26,$B$13:$E$17,4)</f>
        <v>0.02</v>
      </c>
      <c r="G26" s="47">
        <f>IF($E26 = "- select -", "- select frequency -",
IF($E26 = "Quarterly", $D26*$F26,
IF(AND($E26 = "Semi-Annually", OR($C26 = 2, $C26 = 4)), SUM($D25:$D26)*$F26,
IF(AND($E26 = "Annually", $C26 = 4), SUM($E23:$E26)*$F26,0))))</f>
        <v>2000</v>
      </c>
    </row>
    <row r="27" spans="1:10" outlineLevel="1" x14ac:dyDescent="0.3">
      <c r="B27" s="53">
        <v>2027</v>
      </c>
      <c r="C27" s="16">
        <v>3</v>
      </c>
      <c r="D27" s="17">
        <f t="shared" si="0"/>
        <v>50000</v>
      </c>
      <c r="E27" s="15" t="str">
        <f t="shared" si="1"/>
        <v>Semi-Annually</v>
      </c>
      <c r="F27" s="15">
        <f t="shared" si="2"/>
        <v>0.02</v>
      </c>
      <c r="G27" s="47">
        <f t="shared" ref="G27:G44" si="3">IF($E27 = "- select -", "- select frequency -",
IF($E27 = "Quarterly", $D27*$F27,
IF(AND($E27 = "Semi-Annually", OR($C27 = 2, $C27 = 4)), SUM($D26:$D27)*$F27,
IF(AND($E27 = "Annually", $C27 = 4), SUM($D24:$D27)*$F27,0))))</f>
        <v>0</v>
      </c>
    </row>
    <row r="28" spans="1:10" outlineLevel="1" x14ac:dyDescent="0.3">
      <c r="B28" s="54">
        <v>2027</v>
      </c>
      <c r="C28" s="24">
        <v>4</v>
      </c>
      <c r="D28" s="25">
        <f t="shared" si="0"/>
        <v>50000</v>
      </c>
      <c r="E28" s="26" t="str">
        <f t="shared" si="1"/>
        <v>Semi-Annually</v>
      </c>
      <c r="F28" s="26">
        <f t="shared" si="2"/>
        <v>0.02</v>
      </c>
      <c r="G28" s="49">
        <f t="shared" si="3"/>
        <v>2000</v>
      </c>
    </row>
    <row r="29" spans="1:10" outlineLevel="1" x14ac:dyDescent="0.3">
      <c r="B29" s="53">
        <v>2028</v>
      </c>
      <c r="C29" s="16">
        <v>1</v>
      </c>
      <c r="D29" s="17">
        <f t="shared" si="0"/>
        <v>100000</v>
      </c>
      <c r="E29" s="15" t="str">
        <f t="shared" si="1"/>
        <v>Semi-Annually</v>
      </c>
      <c r="F29" s="15">
        <f t="shared" si="2"/>
        <v>0.02</v>
      </c>
      <c r="G29" s="47">
        <f t="shared" si="3"/>
        <v>0</v>
      </c>
    </row>
    <row r="30" spans="1:10" outlineLevel="1" x14ac:dyDescent="0.3">
      <c r="B30" s="53">
        <v>2028</v>
      </c>
      <c r="C30" s="16">
        <v>2</v>
      </c>
      <c r="D30" s="17">
        <f t="shared" si="0"/>
        <v>100000</v>
      </c>
      <c r="E30" s="15" t="str">
        <f t="shared" si="1"/>
        <v>Semi-Annually</v>
      </c>
      <c r="F30" s="15">
        <f t="shared" si="2"/>
        <v>0.02</v>
      </c>
      <c r="G30" s="47">
        <f t="shared" si="3"/>
        <v>4000</v>
      </c>
    </row>
    <row r="31" spans="1:10" outlineLevel="1" x14ac:dyDescent="0.3">
      <c r="B31" s="53">
        <v>2028</v>
      </c>
      <c r="C31" s="16">
        <v>3</v>
      </c>
      <c r="D31" s="17">
        <f t="shared" si="0"/>
        <v>100000</v>
      </c>
      <c r="E31" s="15" t="str">
        <f t="shared" si="1"/>
        <v>Semi-Annually</v>
      </c>
      <c r="F31" s="15">
        <f t="shared" si="2"/>
        <v>0.02</v>
      </c>
      <c r="G31" s="47">
        <f t="shared" si="3"/>
        <v>0</v>
      </c>
    </row>
    <row r="32" spans="1:10" outlineLevel="1" x14ac:dyDescent="0.3">
      <c r="B32" s="53">
        <v>2028</v>
      </c>
      <c r="C32" s="16">
        <v>4</v>
      </c>
      <c r="D32" s="17">
        <f t="shared" si="0"/>
        <v>100000</v>
      </c>
      <c r="E32" s="15" t="str">
        <f t="shared" si="1"/>
        <v>Semi-Annually</v>
      </c>
      <c r="F32" s="15">
        <f t="shared" si="2"/>
        <v>0.02</v>
      </c>
      <c r="G32" s="47">
        <f t="shared" si="3"/>
        <v>4000</v>
      </c>
    </row>
    <row r="33" spans="1:12" outlineLevel="1" x14ac:dyDescent="0.3">
      <c r="B33" s="52">
        <v>2029</v>
      </c>
      <c r="C33" s="19">
        <v>1</v>
      </c>
      <c r="D33" s="20">
        <f t="shared" si="0"/>
        <v>250000</v>
      </c>
      <c r="E33" s="21" t="str">
        <f t="shared" si="1"/>
        <v>Semi-Annually</v>
      </c>
      <c r="F33" s="21">
        <f t="shared" si="2"/>
        <v>0.05</v>
      </c>
      <c r="G33" s="48">
        <f t="shared" si="3"/>
        <v>0</v>
      </c>
    </row>
    <row r="34" spans="1:12" outlineLevel="1" x14ac:dyDescent="0.3">
      <c r="B34" s="53">
        <v>2029</v>
      </c>
      <c r="C34" s="16">
        <v>2</v>
      </c>
      <c r="D34" s="17">
        <f t="shared" si="0"/>
        <v>250000</v>
      </c>
      <c r="E34" s="15" t="str">
        <f t="shared" si="1"/>
        <v>Semi-Annually</v>
      </c>
      <c r="F34" s="15">
        <f t="shared" si="2"/>
        <v>0.05</v>
      </c>
      <c r="G34" s="47">
        <f t="shared" si="3"/>
        <v>25000</v>
      </c>
    </row>
    <row r="35" spans="1:12" outlineLevel="1" x14ac:dyDescent="0.3">
      <c r="B35" s="53">
        <v>2029</v>
      </c>
      <c r="C35" s="16">
        <v>3</v>
      </c>
      <c r="D35" s="17">
        <f t="shared" si="0"/>
        <v>250000</v>
      </c>
      <c r="E35" s="15" t="str">
        <f t="shared" si="1"/>
        <v>Semi-Annually</v>
      </c>
      <c r="F35" s="15">
        <f t="shared" si="2"/>
        <v>0.05</v>
      </c>
      <c r="G35" s="47">
        <f t="shared" si="3"/>
        <v>0</v>
      </c>
    </row>
    <row r="36" spans="1:12" outlineLevel="1" x14ac:dyDescent="0.3">
      <c r="B36" s="53">
        <v>2029</v>
      </c>
      <c r="C36" s="16">
        <v>4</v>
      </c>
      <c r="D36" s="17">
        <f t="shared" si="0"/>
        <v>250000</v>
      </c>
      <c r="E36" s="15" t="str">
        <f t="shared" si="1"/>
        <v>Semi-Annually</v>
      </c>
      <c r="F36" s="15">
        <f t="shared" si="2"/>
        <v>0.05</v>
      </c>
      <c r="G36" s="47">
        <f t="shared" si="3"/>
        <v>25000</v>
      </c>
    </row>
    <row r="37" spans="1:12" outlineLevel="1" x14ac:dyDescent="0.3">
      <c r="B37" s="52">
        <v>2030</v>
      </c>
      <c r="C37" s="19">
        <v>1</v>
      </c>
      <c r="D37" s="20">
        <f t="shared" si="0"/>
        <v>625000</v>
      </c>
      <c r="E37" s="21" t="str">
        <f t="shared" si="1"/>
        <v>Semi-Annually</v>
      </c>
      <c r="F37" s="21">
        <f t="shared" si="2"/>
        <v>0.06</v>
      </c>
      <c r="G37" s="48">
        <f t="shared" si="3"/>
        <v>0</v>
      </c>
    </row>
    <row r="38" spans="1:12" outlineLevel="1" x14ac:dyDescent="0.3">
      <c r="B38" s="53">
        <v>2030</v>
      </c>
      <c r="C38" s="16">
        <v>2</v>
      </c>
      <c r="D38" s="17">
        <f t="shared" si="0"/>
        <v>625000</v>
      </c>
      <c r="E38" s="15" t="str">
        <f t="shared" si="1"/>
        <v>Semi-Annually</v>
      </c>
      <c r="F38" s="15">
        <f t="shared" si="2"/>
        <v>0.06</v>
      </c>
      <c r="G38" s="47">
        <f t="shared" si="3"/>
        <v>75000</v>
      </c>
    </row>
    <row r="39" spans="1:12" outlineLevel="1" x14ac:dyDescent="0.3">
      <c r="B39" s="53">
        <v>2030</v>
      </c>
      <c r="C39" s="16">
        <v>3</v>
      </c>
      <c r="D39" s="17">
        <f t="shared" si="0"/>
        <v>625000</v>
      </c>
      <c r="E39" s="15" t="str">
        <f t="shared" si="1"/>
        <v>Semi-Annually</v>
      </c>
      <c r="F39" s="15">
        <f t="shared" si="2"/>
        <v>0.06</v>
      </c>
      <c r="G39" s="47">
        <f t="shared" si="3"/>
        <v>0</v>
      </c>
    </row>
    <row r="40" spans="1:12" outlineLevel="1" x14ac:dyDescent="0.3">
      <c r="B40" s="53">
        <v>2030</v>
      </c>
      <c r="C40" s="16">
        <v>4</v>
      </c>
      <c r="D40" s="17">
        <f t="shared" si="0"/>
        <v>625000</v>
      </c>
      <c r="E40" s="15" t="str">
        <f t="shared" si="1"/>
        <v>Semi-Annually</v>
      </c>
      <c r="F40" s="15">
        <f t="shared" si="2"/>
        <v>0.06</v>
      </c>
      <c r="G40" s="47">
        <f t="shared" si="3"/>
        <v>75000</v>
      </c>
    </row>
    <row r="41" spans="1:12" outlineLevel="1" x14ac:dyDescent="0.3">
      <c r="B41" s="18">
        <v>2031</v>
      </c>
      <c r="C41" s="19">
        <v>1</v>
      </c>
      <c r="D41" s="20">
        <f t="shared" si="0"/>
        <v>1250000</v>
      </c>
      <c r="E41" s="21" t="str">
        <f t="shared" si="1"/>
        <v>Semi-Annually</v>
      </c>
      <c r="F41" s="21">
        <f t="shared" si="2"/>
        <v>7.4999999999999997E-2</v>
      </c>
      <c r="G41" s="48">
        <f t="shared" si="3"/>
        <v>0</v>
      </c>
    </row>
    <row r="42" spans="1:12" outlineLevel="1" x14ac:dyDescent="0.3">
      <c r="B42" s="22">
        <v>2031</v>
      </c>
      <c r="C42" s="16">
        <v>2</v>
      </c>
      <c r="D42" s="17">
        <f t="shared" si="0"/>
        <v>1250000</v>
      </c>
      <c r="E42" s="15" t="str">
        <f t="shared" si="1"/>
        <v>Semi-Annually</v>
      </c>
      <c r="F42" s="15">
        <f t="shared" si="2"/>
        <v>7.4999999999999997E-2</v>
      </c>
      <c r="G42" s="47">
        <f t="shared" si="3"/>
        <v>187500</v>
      </c>
    </row>
    <row r="43" spans="1:12" outlineLevel="1" x14ac:dyDescent="0.3">
      <c r="B43" s="22">
        <v>2031</v>
      </c>
      <c r="C43" s="16">
        <v>3</v>
      </c>
      <c r="D43" s="17">
        <f t="shared" si="0"/>
        <v>1250000</v>
      </c>
      <c r="E43" s="15" t="str">
        <f t="shared" si="1"/>
        <v>Semi-Annually</v>
      </c>
      <c r="F43" s="15">
        <f t="shared" si="2"/>
        <v>7.4999999999999997E-2</v>
      </c>
      <c r="G43" s="47">
        <f t="shared" si="3"/>
        <v>0</v>
      </c>
    </row>
    <row r="44" spans="1:12" outlineLevel="1" x14ac:dyDescent="0.3">
      <c r="B44" s="23">
        <v>2031</v>
      </c>
      <c r="C44" s="24">
        <v>4</v>
      </c>
      <c r="D44" s="25">
        <f t="shared" si="0"/>
        <v>1250000</v>
      </c>
      <c r="E44" s="26" t="str">
        <f t="shared" si="1"/>
        <v>Semi-Annually</v>
      </c>
      <c r="F44" s="26">
        <f t="shared" si="2"/>
        <v>7.4999999999999997E-2</v>
      </c>
      <c r="G44" s="49">
        <f t="shared" si="3"/>
        <v>187500</v>
      </c>
      <c r="L44" s="2"/>
    </row>
    <row r="45" spans="1:12" s="31" customFormat="1" outlineLevel="1" x14ac:dyDescent="0.3">
      <c r="A45" s="30"/>
      <c r="B45" s="30"/>
      <c r="C45" s="30"/>
      <c r="D45" s="30"/>
      <c r="E45" s="30"/>
      <c r="F45" s="30"/>
      <c r="G45" s="30"/>
      <c r="H45" s="30"/>
    </row>
    <row r="46" spans="1:12" x14ac:dyDescent="0.3">
      <c r="B46" s="2"/>
      <c r="C46" s="2"/>
      <c r="D46" s="2"/>
      <c r="E46" s="2"/>
      <c r="F46" s="2"/>
      <c r="G46" s="2"/>
      <c r="H46" s="2"/>
    </row>
    <row r="47" spans="1:12" s="69" customFormat="1" ht="18" x14ac:dyDescent="0.35">
      <c r="A47" s="67" t="s">
        <v>29</v>
      </c>
      <c r="B47" s="68" t="s">
        <v>30</v>
      </c>
      <c r="C47" s="32"/>
      <c r="D47" s="32"/>
      <c r="E47" s="32"/>
      <c r="F47" s="32"/>
      <c r="G47" s="32"/>
      <c r="H47" s="32"/>
    </row>
    <row r="48" spans="1:12" ht="15" customHeight="1" x14ac:dyDescent="0.3">
      <c r="A48" s="1" t="s">
        <v>3</v>
      </c>
      <c r="B48" s="79" t="s">
        <v>31</v>
      </c>
      <c r="C48" s="80"/>
      <c r="D48" s="80"/>
      <c r="E48" s="80"/>
      <c r="F48" s="80"/>
      <c r="G48" s="80"/>
      <c r="H48" s="81"/>
    </row>
    <row r="49" spans="1:8" x14ac:dyDescent="0.3">
      <c r="B49" s="82"/>
      <c r="C49" s="83"/>
      <c r="D49" s="83"/>
      <c r="E49" s="83"/>
      <c r="F49" s="83"/>
      <c r="G49" s="83"/>
      <c r="H49" s="84"/>
    </row>
    <row r="50" spans="1:8" x14ac:dyDescent="0.3">
      <c r="B50" s="85"/>
      <c r="C50" s="86"/>
      <c r="D50" s="86"/>
      <c r="E50" s="86"/>
      <c r="F50" s="86"/>
      <c r="G50" s="86"/>
      <c r="H50" s="87"/>
    </row>
    <row r="52" spans="1:8" x14ac:dyDescent="0.3">
      <c r="B52" s="9" t="s">
        <v>32</v>
      </c>
      <c r="C52" s="4"/>
      <c r="D52" s="50">
        <v>0.08</v>
      </c>
      <c r="E52" s="29"/>
    </row>
    <row r="53" spans="1:8" ht="15" customHeight="1" x14ac:dyDescent="0.3">
      <c r="A53" s="1" t="s">
        <v>33</v>
      </c>
      <c r="B53" s="101" t="s">
        <v>42</v>
      </c>
      <c r="C53" s="102"/>
      <c r="D53" s="102"/>
      <c r="E53" s="102"/>
      <c r="F53" s="102"/>
      <c r="G53" s="102"/>
    </row>
    <row r="54" spans="1:8" x14ac:dyDescent="0.3">
      <c r="B54" s="101"/>
      <c r="C54" s="102"/>
      <c r="D54" s="102"/>
      <c r="E54" s="102"/>
      <c r="F54" s="102"/>
      <c r="G54" s="102"/>
    </row>
    <row r="55" spans="1:8" x14ac:dyDescent="0.3">
      <c r="B55" s="101"/>
      <c r="C55" s="102"/>
      <c r="D55" s="102"/>
      <c r="E55" s="102"/>
      <c r="F55" s="102"/>
      <c r="G55" s="102"/>
    </row>
    <row r="58" spans="1:8" x14ac:dyDescent="0.3">
      <c r="B58" s="51" t="s">
        <v>35</v>
      </c>
      <c r="F58" s="107" t="s">
        <v>36</v>
      </c>
      <c r="G58" s="108"/>
      <c r="H58" s="61">
        <f>IF(ISERROR(XIRR(C62:C86,B62:B86)), "- Enter Agreement -",XIRR(C62:C86,B62:B86))</f>
        <v>8.4222319722175601E-2</v>
      </c>
    </row>
    <row r="59" spans="1:8" x14ac:dyDescent="0.3">
      <c r="B59" s="66" t="s">
        <v>37</v>
      </c>
      <c r="C59" s="62"/>
      <c r="D59" s="62"/>
      <c r="F59" s="77" t="str">
        <f>IF(H58 = "- Enter Agreement -", "This cell will display verdict once agreement is entered",
IF(H58&gt;=$D$52, "This agreement would be accepted with an 8% IRR hurdle", "This agreement would not be accepted with an 8% IRR hurdle"))</f>
        <v>This agreement would be accepted with an 8% IRR hurdle</v>
      </c>
      <c r="G59" s="78"/>
      <c r="H59" s="78"/>
    </row>
    <row r="60" spans="1:8" ht="15" customHeight="1" x14ac:dyDescent="0.3"/>
    <row r="61" spans="1:8" ht="15" customHeight="1" x14ac:dyDescent="0.3">
      <c r="B61" s="65" t="s">
        <v>38</v>
      </c>
      <c r="C61" s="65" t="s">
        <v>39</v>
      </c>
      <c r="F61" s="88" t="s">
        <v>40</v>
      </c>
      <c r="G61" s="89"/>
      <c r="H61" s="90"/>
    </row>
    <row r="62" spans="1:8" x14ac:dyDescent="0.3">
      <c r="B62" s="55">
        <v>46112</v>
      </c>
      <c r="C62" s="56">
        <f>-D6/2</f>
        <v>-200000</v>
      </c>
      <c r="F62" s="91"/>
      <c r="G62" s="92"/>
      <c r="H62" s="93"/>
    </row>
    <row r="63" spans="1:8" x14ac:dyDescent="0.3">
      <c r="B63" s="63">
        <v>46203</v>
      </c>
      <c r="C63" s="57">
        <v>0</v>
      </c>
      <c r="F63" s="91"/>
      <c r="G63" s="92"/>
      <c r="H63" s="93"/>
    </row>
    <row r="64" spans="1:8" x14ac:dyDescent="0.3">
      <c r="B64" s="63">
        <v>46295</v>
      </c>
      <c r="C64" s="57">
        <v>0</v>
      </c>
      <c r="F64" s="91"/>
      <c r="G64" s="92"/>
      <c r="H64" s="93"/>
    </row>
    <row r="65" spans="2:8" x14ac:dyDescent="0.3">
      <c r="B65" s="63">
        <v>46387</v>
      </c>
      <c r="C65" s="57">
        <v>0</v>
      </c>
      <c r="F65" s="91"/>
      <c r="G65" s="92"/>
      <c r="H65" s="93"/>
    </row>
    <row r="66" spans="2:8" x14ac:dyDescent="0.3">
      <c r="B66" s="55">
        <v>46477</v>
      </c>
      <c r="C66" s="56">
        <f>-D6/2</f>
        <v>-200000</v>
      </c>
      <c r="F66" s="91"/>
      <c r="G66" s="92"/>
      <c r="H66" s="93"/>
    </row>
    <row r="67" spans="2:8" x14ac:dyDescent="0.3">
      <c r="B67" s="63">
        <v>46568</v>
      </c>
      <c r="C67" s="58">
        <f t="shared" ref="C67:C86" si="4">IF(ISNUMBER(G25), G25, 0)</f>
        <v>0</v>
      </c>
      <c r="F67" s="91"/>
      <c r="G67" s="92"/>
      <c r="H67" s="93"/>
    </row>
    <row r="68" spans="2:8" x14ac:dyDescent="0.3">
      <c r="B68" s="63">
        <v>46660</v>
      </c>
      <c r="C68" s="58">
        <f t="shared" si="4"/>
        <v>2000</v>
      </c>
      <c r="F68" s="91"/>
      <c r="G68" s="92"/>
      <c r="H68" s="93"/>
    </row>
    <row r="69" spans="2:8" x14ac:dyDescent="0.3">
      <c r="B69" s="73">
        <v>46752</v>
      </c>
      <c r="C69" s="64">
        <f t="shared" si="4"/>
        <v>0</v>
      </c>
      <c r="F69" s="91"/>
      <c r="G69" s="92"/>
      <c r="H69" s="93"/>
    </row>
    <row r="70" spans="2:8" x14ac:dyDescent="0.3">
      <c r="B70" s="63">
        <v>46843</v>
      </c>
      <c r="C70" s="58">
        <f t="shared" si="4"/>
        <v>2000</v>
      </c>
      <c r="F70" s="91"/>
      <c r="G70" s="92"/>
      <c r="H70" s="93"/>
    </row>
    <row r="71" spans="2:8" x14ac:dyDescent="0.3">
      <c r="B71" s="63">
        <v>46934</v>
      </c>
      <c r="C71" s="58">
        <f t="shared" si="4"/>
        <v>0</v>
      </c>
      <c r="F71" s="94"/>
      <c r="G71" s="95"/>
      <c r="H71" s="96"/>
    </row>
    <row r="72" spans="2:8" x14ac:dyDescent="0.3">
      <c r="B72" s="63">
        <v>47026</v>
      </c>
      <c r="C72" s="58">
        <f t="shared" si="4"/>
        <v>4000</v>
      </c>
    </row>
    <row r="73" spans="2:8" x14ac:dyDescent="0.3">
      <c r="B73" s="63">
        <v>47118</v>
      </c>
      <c r="C73" s="58">
        <f t="shared" si="4"/>
        <v>0</v>
      </c>
    </row>
    <row r="74" spans="2:8" x14ac:dyDescent="0.3">
      <c r="B74" s="55">
        <v>47208</v>
      </c>
      <c r="C74" s="59">
        <f t="shared" si="4"/>
        <v>4000</v>
      </c>
    </row>
    <row r="75" spans="2:8" x14ac:dyDescent="0.3">
      <c r="B75" s="63">
        <v>47299</v>
      </c>
      <c r="C75" s="58">
        <f t="shared" si="4"/>
        <v>0</v>
      </c>
    </row>
    <row r="76" spans="2:8" x14ac:dyDescent="0.3">
      <c r="B76" s="63">
        <v>47391</v>
      </c>
      <c r="C76" s="58">
        <f t="shared" si="4"/>
        <v>25000</v>
      </c>
    </row>
    <row r="77" spans="2:8" x14ac:dyDescent="0.3">
      <c r="B77" s="63">
        <v>47483</v>
      </c>
      <c r="C77" s="58">
        <f t="shared" si="4"/>
        <v>0</v>
      </c>
    </row>
    <row r="78" spans="2:8" x14ac:dyDescent="0.3">
      <c r="B78" s="55">
        <v>47573</v>
      </c>
      <c r="C78" s="59">
        <f t="shared" si="4"/>
        <v>25000</v>
      </c>
    </row>
    <row r="79" spans="2:8" x14ac:dyDescent="0.3">
      <c r="B79" s="63">
        <v>47664</v>
      </c>
      <c r="C79" s="58">
        <f t="shared" si="4"/>
        <v>0</v>
      </c>
    </row>
    <row r="80" spans="2:8" x14ac:dyDescent="0.3">
      <c r="B80" s="63">
        <v>47756</v>
      </c>
      <c r="C80" s="58">
        <f t="shared" si="4"/>
        <v>75000</v>
      </c>
    </row>
    <row r="81" spans="2:3" x14ac:dyDescent="0.3">
      <c r="B81" s="63">
        <v>47848</v>
      </c>
      <c r="C81" s="58">
        <f t="shared" si="4"/>
        <v>0</v>
      </c>
    </row>
    <row r="82" spans="2:3" x14ac:dyDescent="0.3">
      <c r="B82" s="55">
        <v>47938</v>
      </c>
      <c r="C82" s="59">
        <f t="shared" si="4"/>
        <v>75000</v>
      </c>
    </row>
    <row r="83" spans="2:3" x14ac:dyDescent="0.3">
      <c r="B83" s="63">
        <v>48029</v>
      </c>
      <c r="C83" s="58">
        <f t="shared" si="4"/>
        <v>0</v>
      </c>
    </row>
    <row r="84" spans="2:3" x14ac:dyDescent="0.3">
      <c r="B84" s="63">
        <v>48121</v>
      </c>
      <c r="C84" s="58">
        <f t="shared" si="4"/>
        <v>187500</v>
      </c>
    </row>
    <row r="85" spans="2:3" x14ac:dyDescent="0.3">
      <c r="B85" s="73">
        <v>48213</v>
      </c>
      <c r="C85" s="60">
        <f t="shared" si="4"/>
        <v>0</v>
      </c>
    </row>
    <row r="86" spans="2:3" x14ac:dyDescent="0.3">
      <c r="B86" s="73">
        <v>48304</v>
      </c>
      <c r="C86" s="60">
        <f t="shared" si="4"/>
        <v>187500</v>
      </c>
    </row>
  </sheetData>
  <mergeCells count="5">
    <mergeCell ref="B48:H50"/>
    <mergeCell ref="F58:G58"/>
    <mergeCell ref="F59:H59"/>
    <mergeCell ref="F61:H71"/>
    <mergeCell ref="B53:G55"/>
  </mergeCells>
  <conditionalFormatting sqref="H58">
    <cfRule type="cellIs" dxfId="2" priority="1" operator="equal">
      <formula>"- Enter Agreement -"</formula>
    </cfRule>
    <cfRule type="cellIs" dxfId="1" priority="2" operator="lessThan">
      <formula>$D$52</formula>
    </cfRule>
    <cfRule type="cellIs" dxfId="0" priority="3" operator="greaterThanOrEqual">
      <formula>$D$52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DF982D-2DB3-4AD5-8FEB-1747F68374E3}">
          <x14:formula1>
            <xm:f>Dropdown!$B$3:$B$6</xm:f>
          </x14:formula1>
          <xm:sqref>D13:D17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6F61C-0673-479A-A7F1-636EDEDE746D}">
  <dimension ref="B2:B6"/>
  <sheetViews>
    <sheetView workbookViewId="0">
      <selection activeCell="E16" sqref="E16"/>
    </sheetView>
  </sheetViews>
  <sheetFormatPr defaultRowHeight="14.4" x14ac:dyDescent="0.3"/>
  <cols>
    <col min="2" max="2" width="18.33203125" bestFit="1" customWidth="1"/>
  </cols>
  <sheetData>
    <row r="2" spans="2:2" x14ac:dyDescent="0.3">
      <c r="B2" s="1" t="s">
        <v>25</v>
      </c>
    </row>
    <row r="3" spans="2:2" x14ac:dyDescent="0.3">
      <c r="B3" t="s">
        <v>17</v>
      </c>
    </row>
    <row r="4" spans="2:2" x14ac:dyDescent="0.3">
      <c r="B4" t="s">
        <v>43</v>
      </c>
    </row>
    <row r="5" spans="2:2" x14ac:dyDescent="0.3">
      <c r="B5" t="s">
        <v>41</v>
      </c>
    </row>
    <row r="6" spans="2:2" x14ac:dyDescent="0.3">
      <c r="B6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47EE412E3BC245A7503BC167A2D905" ma:contentTypeVersion="6" ma:contentTypeDescription="Create a new document." ma:contentTypeScope="" ma:versionID="b4db3c95c455e87d18ad53e61994d499">
  <xsd:schema xmlns:xsd="http://www.w3.org/2001/XMLSchema" xmlns:xs="http://www.w3.org/2001/XMLSchema" xmlns:p="http://schemas.microsoft.com/office/2006/metadata/properties" xmlns:ns2="0faad61d-ced2-4b22-8fd3-0edc985c7564" targetNamespace="http://schemas.microsoft.com/office/2006/metadata/properties" ma:root="true" ma:fieldsID="711220663c4a0ad6c497941d8ab78d52" ns2:_="">
    <xsd:import namespace="0faad61d-ced2-4b22-8fd3-0edc985c7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wner" minOccurs="0"/>
                <xsd:element ref="ns2:Portfolio" minOccurs="0"/>
                <xsd:element ref="ns2:Docume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ad61d-ced2-4b22-8fd3-0edc985c7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wner" ma:index="11" nillable="true" ma:displayName="Owner" ma:description="Owner of the doc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ortfolio" ma:index="12" nillable="true" ma:displayName="Portfolio" ma:default="Agtech" ma:description="Biotech/Agtech or clear" ma:format="Dropdown" ma:internalName="Portfolio">
      <xsd:simpleType>
        <xsd:restriction base="dms:Choice">
          <xsd:enumeration value="Biotech"/>
          <xsd:enumeration value="Agtech"/>
          <xsd:enumeration value="Auswahl 3"/>
        </xsd:restriction>
      </xsd:simpleType>
    </xsd:element>
    <xsd:element name="DocumentType" ma:index="13" nillable="true" ma:displayName="Document Type" ma:format="Dropdown" ma:internalName="DocumentType">
      <xsd:simpleType>
        <xsd:restriction base="dms:Choice">
          <xsd:enumeration value="Presentation"/>
          <xsd:enumeration value="Agreement"/>
          <xsd:enumeration value="Template"/>
          <xsd:enumeration value="Agend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rtfolio xmlns="0faad61d-ced2-4b22-8fd3-0edc985c7564">Agtech</Portfolio>
    <Owner xmlns="0faad61d-ced2-4b22-8fd3-0edc985c7564">
      <UserInfo>
        <DisplayName/>
        <AccountId xsi:nil="true"/>
        <AccountType/>
      </UserInfo>
    </Owner>
    <DocumentType xmlns="0faad61d-ced2-4b22-8fd3-0edc985c75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00B26-321B-4C1A-99D0-DDB4754725C7}"/>
</file>

<file path=customXml/itemProps2.xml><?xml version="1.0" encoding="utf-8"?>
<ds:datastoreItem xmlns:ds="http://schemas.openxmlformats.org/officeDocument/2006/customXml" ds:itemID="{C7CEBCB2-AEB5-4F32-BB34-96FFC4AEE8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5D3DBA-7980-4437-8A8B-C3C5D9F428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RBF Calculator</vt:lpstr>
      <vt:lpstr>RBF Submission Example</vt:lpstr>
      <vt:lpstr>Dropdown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Samantha Gadenne</cp:lastModifiedBy>
  <cp:revision/>
  <dcterms:created xsi:type="dcterms:W3CDTF">2025-09-15T20:04:55Z</dcterms:created>
  <dcterms:modified xsi:type="dcterms:W3CDTF">2025-09-17T09:13:50Z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0x0101002547EE412E3BC245A7503BC167A2D905</vt:lpwstr>
  </property>
</Properties>
</file>